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4.sz. mell.óvoda" sheetId="1" r:id="rId1"/>
    <sheet name="2. sz. mell. KIADÁSI FŐTÁBLA" sheetId="2" r:id="rId2"/>
    <sheet name="COFOG sz.bontás" sheetId="3" r:id="rId3"/>
    <sheet name="szociális" sheetId="4" r:id="rId4"/>
    <sheet name="civilszervek" sheetId="5" r:id="rId5"/>
    <sheet name="étkeztetés 2020" sheetId="6" r:id="rId6"/>
    <sheet name="intézm.kivüli 2020" sheetId="7" r:id="rId7"/>
    <sheet name="felúj., beruházás" sheetId="8" r:id="rId8"/>
  </sheets>
  <definedNames>
    <definedName name="_xlnm.Print_Area" localSheetId="1">'2. sz. mell. KIADÁSI FŐTÁBLA'!$A$1:$B$63</definedName>
    <definedName name="_xlnm.Print_Area" localSheetId="5">'étkeztetés 2020'!$A$1:$H$34</definedName>
    <definedName name="_xlnm.Print_Area" localSheetId="6">'intézm.kivüli 2020'!$A$1:$I$11</definedName>
  </definedNames>
  <calcPr fullCalcOnLoad="1"/>
</workbook>
</file>

<file path=xl/sharedStrings.xml><?xml version="1.0" encoding="utf-8"?>
<sst xmlns="http://schemas.openxmlformats.org/spreadsheetml/2006/main" count="327" uniqueCount="188">
  <si>
    <t>KIADÁSOK</t>
  </si>
  <si>
    <t>Személyi juttatás</t>
  </si>
  <si>
    <t>Kiadások</t>
  </si>
  <si>
    <t>ÓVODAI INTÉZMÉNYI ÉTKEZTETÉS</t>
  </si>
  <si>
    <t>munkáltatói járulék</t>
  </si>
  <si>
    <t>Személyi juttatás és járulék összesen</t>
  </si>
  <si>
    <t xml:space="preserve"> VÁSÁROLT ÉLELMEZÉS</t>
  </si>
  <si>
    <t>ISKOLAI INTÉZMÉNYI ÉTKEZTETÉS</t>
  </si>
  <si>
    <t>Intézményi ellátási díjak összesen:</t>
  </si>
  <si>
    <t>Kiszámlázott termékek és szolgáltatások áfájának előirányzata</t>
  </si>
  <si>
    <t>011130</t>
  </si>
  <si>
    <t>066020</t>
  </si>
  <si>
    <t>013320</t>
  </si>
  <si>
    <t>064010</t>
  </si>
  <si>
    <t>074031</t>
  </si>
  <si>
    <t>082044</t>
  </si>
  <si>
    <t>066010</t>
  </si>
  <si>
    <t>081030</t>
  </si>
  <si>
    <t>013350</t>
  </si>
  <si>
    <t>K3</t>
  </si>
  <si>
    <t>K1</t>
  </si>
  <si>
    <t>K2</t>
  </si>
  <si>
    <t>K5</t>
  </si>
  <si>
    <t>ÁSVÁNYRÁRÓ KÖZSÉG ÖNKORMÁNYZATA</t>
  </si>
  <si>
    <t>Összesen:</t>
  </si>
  <si>
    <t>Általános iskola</t>
  </si>
  <si>
    <t>Összesen</t>
  </si>
  <si>
    <t>096015</t>
  </si>
  <si>
    <t>Kiadások mindösszesen(intézményi étkeztetés)</t>
  </si>
  <si>
    <t>041233</t>
  </si>
  <si>
    <t>Eredeti előirányzat</t>
  </si>
  <si>
    <t>Ásványráró Község Önkormányzata</t>
  </si>
  <si>
    <t>072111</t>
  </si>
  <si>
    <t>072311</t>
  </si>
  <si>
    <t>Intézményen kívüli gyermekétkeztetés</t>
  </si>
  <si>
    <t>Kiszámlázott termékek és szolg. áfája</t>
  </si>
  <si>
    <t>084031</t>
  </si>
  <si>
    <t>Iskolai intézményi étk.összesen</t>
  </si>
  <si>
    <t>Óvodai intézményi étk.összesen</t>
  </si>
  <si>
    <t>082092</t>
  </si>
  <si>
    <t>045120</t>
  </si>
  <si>
    <t xml:space="preserve"> </t>
  </si>
  <si>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Kiszámlázott termékek és szolgáltatások áfájának előirányzata</t>
    </r>
  </si>
  <si>
    <t>018030</t>
  </si>
  <si>
    <t>047450</t>
  </si>
  <si>
    <t>Tündérkert Óvoda és minibölcsöde</t>
  </si>
  <si>
    <t>Törvény szerinti illetmények, munkabérek (K1101)</t>
  </si>
  <si>
    <t>Céljuttatás, projektprémium (K1103)</t>
  </si>
  <si>
    <t>Béren kívüli juttatások (K1107)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</si>
  <si>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</si>
  <si>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</si>
  <si>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</si>
  <si>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</si>
  <si>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</si>
  <si>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</si>
  <si>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</si>
  <si>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</si>
  <si>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</si>
  <si>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</si>
  <si>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</si>
  <si>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Kiküldetések kiadásai (K341)</t>
  </si>
  <si>
    <t>Működési célú előzetesen felszámított általános forgalmi adó (K351)</t>
  </si>
  <si>
    <t>Fizetendő általános forgalmi adó  (K352)</t>
  </si>
  <si>
    <t>Egyéb dologi kiadások (K355)</t>
  </si>
  <si>
    <t>Dologi kiadások (=31+34+45+48+59) (K3)</t>
  </si>
  <si>
    <t>ebből: egyházi jogi személyek (K512)</t>
  </si>
  <si>
    <t>ebből: egyéb civil szervezetek (K512)</t>
  </si>
  <si>
    <t>ebből: egyéb vállalkozások (K512)</t>
  </si>
  <si>
    <t>Államháztartáson belüli megelőlegezések visszafizetése (K914)</t>
  </si>
  <si>
    <t>Központi, irányító szervi támogatások folyósítása (K915)</t>
  </si>
  <si>
    <t>Foglalkoztatottak egyéb személyi juttatásai  (K1113)</t>
  </si>
  <si>
    <t>Személyi juttatások (K1)</t>
  </si>
  <si>
    <t>Munkaadókat terhelő járulékok és szociális hozzájárulási adó (K2)</t>
  </si>
  <si>
    <t>Bérleti és lízing díjak  (K333)</t>
  </si>
  <si>
    <t>Közvetített szolgáltatások   (K335)</t>
  </si>
  <si>
    <t>Egyéb szolgáltatások  (K337)</t>
  </si>
  <si>
    <t>Szociális juttatások (K48)</t>
  </si>
  <si>
    <t>Ellátottak pénzbeli juttatásai (K4)</t>
  </si>
  <si>
    <t>ebből:</t>
  </si>
  <si>
    <t>működési célú támogatások államháztartáson kívülre (K512)</t>
  </si>
  <si>
    <t>működési célú támogatások államháztartáson belülre (K506)</t>
  </si>
  <si>
    <t>működési célú kiadások(K5)</t>
  </si>
  <si>
    <t>Ingatlanok beruházások (K62)</t>
  </si>
  <si>
    <t>Informatikai beruházások (K63)</t>
  </si>
  <si>
    <t>Egyéb tárgyi eszköz beruházások (K64)</t>
  </si>
  <si>
    <t>Beruházási célú előzetesen felszámított ÁFA (K67)</t>
  </si>
  <si>
    <t>Felhalmozási célú visszatérítendő támogatások, kölcsönök nyújtása államháztartáson kívülre(K86)</t>
  </si>
  <si>
    <t>Egyéb felhalmozási célú kiadások  (K8)</t>
  </si>
  <si>
    <t>KIADÁSOK ÖSSZESEN</t>
  </si>
  <si>
    <t xml:space="preserve">2020. évi költségvetés  </t>
  </si>
  <si>
    <t>Beruházások (K6)</t>
  </si>
  <si>
    <t>107060</t>
  </si>
  <si>
    <t>104037</t>
  </si>
  <si>
    <t>Ingatlanok felújitása (K71)</t>
  </si>
  <si>
    <t>Informatikai felújítása  (K72)</t>
  </si>
  <si>
    <t>Felújítási célú előzetesen felszámított ÁFA (K74)</t>
  </si>
  <si>
    <t>tárgyi eszköz felújítások (K73)</t>
  </si>
  <si>
    <t>Felújítások (K7)</t>
  </si>
  <si>
    <t>ÁSVÁNYRÁRÓI TÜNDÉKERT ÓVODA ÉS EGYSÉGES ÓVODA , MINI BÖLCSÖDE</t>
  </si>
  <si>
    <t>Megnevezés</t>
  </si>
  <si>
    <t xml:space="preserve">        óvoda</t>
  </si>
  <si>
    <t xml:space="preserve">     mini bölcsőde</t>
  </si>
  <si>
    <t>Személyi juttatások ) (K1)</t>
  </si>
  <si>
    <t>Munkaadókat terhelő járulékok és szociális hozzájárulási adó  (K2)</t>
  </si>
  <si>
    <t>Egyéb szolgáltatások (K337)</t>
  </si>
  <si>
    <t>Dologi kiadások (K3)</t>
  </si>
  <si>
    <t>Egyéb tárgyi eszközök beszerzése, létesítése (K64)</t>
  </si>
  <si>
    <t>Beruházási célú előzetesen felszámított általános forgalmi adó (K67)</t>
  </si>
  <si>
    <t>Költségvetési kiadások  (K1-K8)</t>
  </si>
  <si>
    <t>Bevételek</t>
  </si>
  <si>
    <t>Egyéb kapott (járó) kamatok és kamatjellegű bevételek (B4082)</t>
  </si>
  <si>
    <t>Előző év költségvetési maradványának igénybevétele (B8131)</t>
  </si>
  <si>
    <t>Finanszírozási bevételek (=23+29+30+31) (B8)</t>
  </si>
  <si>
    <t>Bevételek összesen:</t>
  </si>
  <si>
    <t>2020 évi eredeti előirányzat</t>
  </si>
  <si>
    <t>(Ft-ban)</t>
  </si>
  <si>
    <t>Működési bevételek (B4)</t>
  </si>
  <si>
    <t>irányító szervi támogatás-normativa (B816)</t>
  </si>
  <si>
    <t>irányító szervi támogatás-önk.kieg.(B816)</t>
  </si>
  <si>
    <t>Ásványráró, 2020.01.31</t>
  </si>
  <si>
    <t>Megbízási dijak (K122)</t>
  </si>
  <si>
    <t>50 gyermek x 753,3 Ft x 220 nap</t>
  </si>
  <si>
    <t xml:space="preserve">     5 gyermek x 753,3 Ft x 230 nap</t>
  </si>
  <si>
    <t>48 fő x 697,50 Ft x 185 nap</t>
  </si>
  <si>
    <t xml:space="preserve">4 fő x 54 nap *697,50  </t>
  </si>
  <si>
    <t>előző évi elszámolásából származó kiadások (K5021)</t>
  </si>
  <si>
    <t>018010</t>
  </si>
  <si>
    <t>ebből: térségi fejlesztési tanácsok/Szigetköz Felső Duna-mente</t>
  </si>
  <si>
    <t>ebből: Mosonmagyaróvári Térségi Társulás</t>
  </si>
  <si>
    <t>felhalmozási célú támogatások államháztartáson belülre (K84) (MTT)</t>
  </si>
  <si>
    <t>062020</t>
  </si>
  <si>
    <t>Magyar Falu</t>
  </si>
  <si>
    <t>ebből: BURSA ösztöndijak (központi ktgv,sz)</t>
  </si>
  <si>
    <t>Közlekedési ktg.térités (K1109)</t>
  </si>
  <si>
    <t>Önk.ig.</t>
  </si>
  <si>
    <t>temető</t>
  </si>
  <si>
    <t>v.gazd</t>
  </si>
  <si>
    <t>elszámolás</t>
  </si>
  <si>
    <t>vagyongazd.</t>
  </si>
  <si>
    <t>támogatás</t>
  </si>
  <si>
    <t>közfogl.</t>
  </si>
  <si>
    <t>út fennt.</t>
  </si>
  <si>
    <t>Egészségh.ép.</t>
  </si>
  <si>
    <t>közvilágitás</t>
  </si>
  <si>
    <t>zöldterület</t>
  </si>
  <si>
    <t>védőnő</t>
  </si>
  <si>
    <t>orvos</t>
  </si>
  <si>
    <t>fogorvos</t>
  </si>
  <si>
    <t>sport</t>
  </si>
  <si>
    <t>könyvtár</t>
  </si>
  <si>
    <t>közműv.</t>
  </si>
  <si>
    <t>civilszer t.</t>
  </si>
  <si>
    <t>gyermekétl</t>
  </si>
  <si>
    <t>intézményenk.</t>
  </si>
  <si>
    <t>szociális</t>
  </si>
  <si>
    <t xml:space="preserve">Magyar Faluprogram keretében Kossuth u. felújítása </t>
  </si>
  <si>
    <t>Felújítás</t>
  </si>
  <si>
    <t>Beruházás</t>
  </si>
  <si>
    <t xml:space="preserve">Új Egészségház </t>
  </si>
  <si>
    <t>Bike &amp; Boot</t>
  </si>
  <si>
    <t xml:space="preserve">Aktív viziturisztika </t>
  </si>
  <si>
    <t xml:space="preserve"> (kieg. felmerülő pótmunkákhoz, beruházásokhoz)</t>
  </si>
  <si>
    <t xml:space="preserve">nem nevesített </t>
  </si>
  <si>
    <t>TOP-4.1.1-15GM1-2016-00033</t>
  </si>
  <si>
    <t>TOP-1.2.1-15-GM1-2016-00015</t>
  </si>
  <si>
    <t>944/3009/175/6/2019</t>
  </si>
  <si>
    <t>Ásványráró Község Önkormányzata 2020</t>
  </si>
  <si>
    <t>Kiadás</t>
  </si>
  <si>
    <t>Pávakör támogatása</t>
  </si>
  <si>
    <t>Sportegyesület (üzemanyagot nem tartalmazza)</t>
  </si>
  <si>
    <t>Rákóczi Szövetség</t>
  </si>
  <si>
    <t>Alapítvány támogatás</t>
  </si>
  <si>
    <t>Kiadás összesen:</t>
  </si>
  <si>
    <t>84031                          Civil szervezetek működési támogatása</t>
  </si>
  <si>
    <t>Vadvirág Ny.K</t>
  </si>
  <si>
    <t>ÖPTE</t>
  </si>
  <si>
    <t>Önkormányzati szociális ellátások</t>
  </si>
  <si>
    <t>K5506</t>
  </si>
  <si>
    <t>Társulásnak átadott támogatás (MTT)</t>
  </si>
  <si>
    <t>K506</t>
  </si>
  <si>
    <t>egyéb működési célú tám.  - központi ktgvetési szervek</t>
  </si>
  <si>
    <t>(BURSA ösztöndíjak)</t>
  </si>
  <si>
    <t>szociális támogatások összegsen</t>
  </si>
  <si>
    <t>K48</t>
  </si>
  <si>
    <t>települési támogatás ( születési, temetési, pénzbeli ellátás)</t>
  </si>
  <si>
    <t>települési támogatás (természetbeni)</t>
  </si>
  <si>
    <t>Ásványráró,2020.02.25</t>
  </si>
  <si>
    <t>Beruházások és felújítások részletezés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</si>
</sst>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_-* #,##0.0\ _F_t_-;\-* #,##0.0\ _F_t_-;_-* &quot;-&quot;??\ _F_t_-;_-@_-"/>
    <numFmt numFmtId="171" formatCode="_-* #,##0\ _F_t_-;\-* #,##0\ _F_t_-;_-* &quot;-&quot;??\ _F_t_-;_-@_-"/>
    <numFmt numFmtId="172" formatCode="_-* #,##0.000\ _F_t_-;\-* #,##0.000\ _F_t_-;_-* &quot;-&quot;??\ _F_t_-;_-@_-"/>
    <numFmt numFmtId="173" formatCode="_-* #,##0.0000\ _F_t_-;\-* #,##0.0000\ _F_t_-;_-* &quot;-&quot;??\ _F_t_-;_-@_-"/>
    <numFmt numFmtId="174" formatCode="0.0"/>
    <numFmt numFmtId="175" formatCode="0.000"/>
    <numFmt numFmtId="176" formatCode="[$-40E]yyyy\.\ mmmm\ d\."/>
    <numFmt numFmtId="177" formatCode="#,##0\ _F_t"/>
    <numFmt numFmtId="178" formatCode="[$¥€-2]\ #\ ##,000_);[Red]\([$€-2]\ #\ ##,000\)"/>
    <numFmt numFmtId="179" formatCode="&quot;H-&quot;00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name val="Arial CE"/>
      <family val="0"/>
    </font>
    <font>
      <sz val="10"/>
      <name val="MS Sans Serif"/>
      <family val="0"/>
    </font>
    <font>
      <sz val="8"/>
      <name val="Calibri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10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sz val="12"/>
      <color rgb="FFFF0000"/>
      <name val="Arial"/>
      <family val="2"/>
    </font>
    <font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1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6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57">
      <alignment/>
      <protection/>
    </xf>
    <xf numFmtId="3" fontId="3" fillId="0" borderId="0" xfId="57" applyNumberFormat="1">
      <alignment/>
      <protection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71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65" fillId="0" borderId="0" xfId="0" applyFont="1" applyAlignment="1">
      <alignment/>
    </xf>
    <xf numFmtId="177" fontId="61" fillId="0" borderId="0" xfId="0" applyNumberFormat="1" applyFont="1" applyAlignment="1">
      <alignment/>
    </xf>
    <xf numFmtId="49" fontId="66" fillId="0" borderId="0" xfId="0" applyNumberFormat="1" applyFont="1" applyAlignment="1">
      <alignment/>
    </xf>
    <xf numFmtId="171" fontId="10" fillId="0" borderId="0" xfId="0" applyNumberFormat="1" applyFont="1" applyAlignment="1">
      <alignment horizontal="justify"/>
    </xf>
    <xf numFmtId="0" fontId="10" fillId="0" borderId="0" xfId="0" applyFont="1" applyAlignment="1">
      <alignment/>
    </xf>
    <xf numFmtId="0" fontId="65" fillId="0" borderId="0" xfId="0" applyFont="1" applyAlignment="1">
      <alignment horizontal="center"/>
    </xf>
    <xf numFmtId="177" fontId="66" fillId="0" borderId="0" xfId="0" applyNumberFormat="1" applyFont="1" applyAlignment="1">
      <alignment/>
    </xf>
    <xf numFmtId="171" fontId="3" fillId="0" borderId="0" xfId="40" applyNumberFormat="1" applyFont="1" applyFill="1" applyAlignment="1">
      <alignment/>
    </xf>
    <xf numFmtId="0" fontId="4" fillId="0" borderId="0" xfId="57" applyFont="1" applyAlignment="1">
      <alignment horizontal="center"/>
      <protection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49" fontId="68" fillId="0" borderId="0" xfId="0" applyNumberFormat="1" applyFont="1" applyAlignment="1">
      <alignment/>
    </xf>
    <xf numFmtId="0" fontId="0" fillId="0" borderId="0" xfId="0" applyFont="1" applyAlignment="1">
      <alignment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171" fontId="14" fillId="0" borderId="0" xfId="0" applyNumberFormat="1" applyFont="1" applyAlignment="1">
      <alignment horizontal="justify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171" fontId="9" fillId="0" borderId="0" xfId="40" applyNumberFormat="1" applyFont="1" applyAlignment="1">
      <alignment horizontal="justify"/>
    </xf>
    <xf numFmtId="0" fontId="12" fillId="0" borderId="0" xfId="0" applyFont="1" applyAlignment="1">
      <alignment/>
    </xf>
    <xf numFmtId="171" fontId="12" fillId="0" borderId="0" xfId="40" applyNumberFormat="1" applyFont="1" applyAlignment="1">
      <alignment horizontal="justify"/>
    </xf>
    <xf numFmtId="171" fontId="68" fillId="0" borderId="0" xfId="0" applyNumberFormat="1" applyFont="1" applyAlignment="1">
      <alignment/>
    </xf>
    <xf numFmtId="0" fontId="12" fillId="0" borderId="0" xfId="0" applyFont="1" applyAlignment="1">
      <alignment/>
    </xf>
    <xf numFmtId="171" fontId="12" fillId="0" borderId="0" xfId="0" applyNumberFormat="1" applyFont="1" applyAlignment="1">
      <alignment horizontal="justify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171" fontId="1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1" fontId="15" fillId="0" borderId="0" xfId="0" applyNumberFormat="1" applyFont="1" applyAlignment="1">
      <alignment horizontal="justify"/>
    </xf>
    <xf numFmtId="0" fontId="0" fillId="0" borderId="0" xfId="0" applyFont="1" applyAlignment="1">
      <alignment/>
    </xf>
    <xf numFmtId="171" fontId="12" fillId="33" borderId="0" xfId="0" applyNumberFormat="1" applyFont="1" applyFill="1" applyAlignment="1">
      <alignment horizontal="justify"/>
    </xf>
    <xf numFmtId="177" fontId="68" fillId="33" borderId="0" xfId="0" applyNumberFormat="1" applyFont="1" applyFill="1" applyAlignment="1">
      <alignment/>
    </xf>
    <xf numFmtId="0" fontId="65" fillId="33" borderId="0" xfId="0" applyFont="1" applyFill="1" applyAlignment="1">
      <alignment/>
    </xf>
    <xf numFmtId="0" fontId="3" fillId="33" borderId="0" xfId="57" applyFill="1">
      <alignment/>
      <protection/>
    </xf>
    <xf numFmtId="3" fontId="68" fillId="33" borderId="0" xfId="0" applyNumberFormat="1" applyFont="1" applyFill="1" applyAlignment="1">
      <alignment/>
    </xf>
    <xf numFmtId="171" fontId="9" fillId="33" borderId="0" xfId="40" applyNumberFormat="1" applyFont="1" applyFill="1" applyAlignment="1">
      <alignment horizontal="justify"/>
    </xf>
    <xf numFmtId="0" fontId="6" fillId="0" borderId="10" xfId="57" applyFont="1" applyBorder="1">
      <alignment/>
      <protection/>
    </xf>
    <xf numFmtId="0" fontId="3" fillId="0" borderId="10" xfId="59" applyFont="1" applyBorder="1" applyAlignment="1">
      <alignment horizontal="left" vertical="top" wrapText="1"/>
      <protection/>
    </xf>
    <xf numFmtId="0" fontId="6" fillId="6" borderId="10" xfId="59" applyFont="1" applyFill="1" applyBorder="1" applyAlignment="1">
      <alignment horizontal="left" vertical="top" wrapText="1"/>
      <protection/>
    </xf>
    <xf numFmtId="0" fontId="6" fillId="6" borderId="10" xfId="59" applyFont="1" applyFill="1" applyBorder="1" applyAlignment="1">
      <alignment horizontal="left" vertical="top" wrapText="1"/>
      <protection/>
    </xf>
    <xf numFmtId="3" fontId="6" fillId="6" borderId="10" xfId="57" applyNumberFormat="1" applyFont="1" applyFill="1" applyBorder="1">
      <alignment/>
      <protection/>
    </xf>
    <xf numFmtId="0" fontId="5" fillId="0" borderId="0" xfId="58" applyFont="1">
      <alignment/>
      <protection/>
    </xf>
    <xf numFmtId="3" fontId="5" fillId="0" borderId="0" xfId="58" applyNumberFormat="1" applyFont="1">
      <alignment/>
      <protection/>
    </xf>
    <xf numFmtId="171" fontId="3" fillId="0" borderId="0" xfId="40" applyNumberFormat="1" applyFont="1" applyFill="1" applyBorder="1" applyAlignment="1">
      <alignment/>
    </xf>
    <xf numFmtId="0" fontId="3" fillId="0" borderId="0" xfId="58" applyFont="1">
      <alignment/>
      <protection/>
    </xf>
    <xf numFmtId="0" fontId="4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59" applyFont="1" applyBorder="1" applyAlignment="1">
      <alignment horizontal="left" vertical="top" wrapText="1"/>
      <protection/>
    </xf>
    <xf numFmtId="171" fontId="19" fillId="0" borderId="0" xfId="40" applyNumberFormat="1" applyFont="1" applyAlignment="1">
      <alignment horizontal="justify"/>
    </xf>
    <xf numFmtId="171" fontId="20" fillId="0" borderId="0" xfId="0" applyNumberFormat="1" applyFont="1" applyAlignment="1">
      <alignment/>
    </xf>
    <xf numFmtId="0" fontId="61" fillId="6" borderId="0" xfId="0" applyFont="1" applyFill="1" applyAlignment="1">
      <alignment/>
    </xf>
    <xf numFmtId="171" fontId="3" fillId="0" borderId="11" xfId="40" applyNumberFormat="1" applyFont="1" applyFill="1" applyBorder="1" applyAlignment="1">
      <alignment/>
    </xf>
    <xf numFmtId="3" fontId="3" fillId="33" borderId="11" xfId="59" applyNumberFormat="1" applyFont="1" applyFill="1" applyBorder="1" applyAlignment="1">
      <alignment horizontal="right" vertical="top" wrapText="1"/>
      <protection/>
    </xf>
    <xf numFmtId="3" fontId="3" fillId="33" borderId="11" xfId="59" applyNumberFormat="1" applyFont="1" applyFill="1" applyBorder="1" applyAlignment="1">
      <alignment horizontal="right" vertical="top" wrapText="1"/>
      <protection/>
    </xf>
    <xf numFmtId="3" fontId="3" fillId="0" borderId="11" xfId="59" applyNumberFormat="1" applyFont="1" applyBorder="1" applyAlignment="1">
      <alignment horizontal="right" vertical="top" wrapText="1"/>
      <protection/>
    </xf>
    <xf numFmtId="3" fontId="6" fillId="6" borderId="11" xfId="59" applyNumberFormat="1" applyFont="1" applyFill="1" applyBorder="1" applyAlignment="1">
      <alignment horizontal="right" vertical="top" wrapText="1"/>
      <protection/>
    </xf>
    <xf numFmtId="3" fontId="6" fillId="6" borderId="11" xfId="59" applyNumberFormat="1" applyFont="1" applyFill="1" applyBorder="1" applyAlignment="1">
      <alignment horizontal="right" vertical="top" wrapText="1"/>
      <protection/>
    </xf>
    <xf numFmtId="3" fontId="3" fillId="0" borderId="11" xfId="59" applyNumberFormat="1" applyFont="1" applyBorder="1" applyAlignment="1">
      <alignment horizontal="right" vertical="top" wrapText="1"/>
      <protection/>
    </xf>
    <xf numFmtId="3" fontId="6" fillId="0" borderId="11" xfId="59" applyNumberFormat="1" applyFont="1" applyBorder="1" applyAlignment="1">
      <alignment horizontal="right" vertical="top" wrapText="1"/>
      <protection/>
    </xf>
    <xf numFmtId="171" fontId="3" fillId="6" borderId="11" xfId="40" applyNumberFormat="1" applyFont="1" applyFill="1" applyBorder="1" applyAlignment="1" quotePrefix="1">
      <alignment/>
    </xf>
    <xf numFmtId="0" fontId="3" fillId="0" borderId="10" xfId="57" applyBorder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33" borderId="10" xfId="57" applyFill="1" applyBorder="1">
      <alignment/>
      <protection/>
    </xf>
    <xf numFmtId="49" fontId="3" fillId="0" borderId="10" xfId="57" applyNumberFormat="1" applyBorder="1">
      <alignment/>
      <protection/>
    </xf>
    <xf numFmtId="49" fontId="3" fillId="33" borderId="10" xfId="57" applyNumberFormat="1" applyFill="1" applyBorder="1">
      <alignment/>
      <protection/>
    </xf>
    <xf numFmtId="0" fontId="3" fillId="6" borderId="10" xfId="57" applyFill="1" applyBorder="1">
      <alignment/>
      <protection/>
    </xf>
    <xf numFmtId="42" fontId="0" fillId="0" borderId="0" xfId="0" applyNumberFormat="1" applyAlignment="1">
      <alignment/>
    </xf>
    <xf numFmtId="0" fontId="6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57" applyFont="1">
      <alignment/>
      <protection/>
    </xf>
    <xf numFmtId="3" fontId="5" fillId="0" borderId="0" xfId="57" applyNumberFormat="1" applyFont="1">
      <alignment/>
      <protection/>
    </xf>
    <xf numFmtId="0" fontId="22" fillId="0" borderId="0" xfId="57" applyFont="1">
      <alignment/>
      <protection/>
    </xf>
    <xf numFmtId="3" fontId="22" fillId="0" borderId="0" xfId="57" applyNumberFormat="1" applyFont="1">
      <alignment/>
      <protection/>
    </xf>
    <xf numFmtId="0" fontId="21" fillId="0" borderId="0" xfId="57" applyFont="1">
      <alignment/>
      <protection/>
    </xf>
    <xf numFmtId="0" fontId="4" fillId="33" borderId="0" xfId="57" applyFont="1" applyFill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3" fontId="23" fillId="33" borderId="0" xfId="57" applyNumberFormat="1" applyFont="1" applyFill="1">
      <alignment/>
      <protection/>
    </xf>
    <xf numFmtId="0" fontId="70" fillId="0" borderId="0" xfId="57" applyFont="1">
      <alignment/>
      <protection/>
    </xf>
    <xf numFmtId="3" fontId="23" fillId="0" borderId="0" xfId="57" applyNumberFormat="1" applyFont="1">
      <alignment/>
      <protection/>
    </xf>
    <xf numFmtId="0" fontId="4" fillId="0" borderId="0" xfId="57" applyFont="1">
      <alignment/>
      <protection/>
    </xf>
    <xf numFmtId="0" fontId="24" fillId="0" borderId="0" xfId="57" applyFont="1">
      <alignment/>
      <protection/>
    </xf>
    <xf numFmtId="3" fontId="24" fillId="0" borderId="0" xfId="57" applyNumberFormat="1" applyFont="1">
      <alignment/>
      <protection/>
    </xf>
    <xf numFmtId="0" fontId="68" fillId="0" borderId="0" xfId="0" applyFont="1" applyAlignment="1">
      <alignment/>
    </xf>
    <xf numFmtId="171" fontId="12" fillId="33" borderId="0" xfId="40" applyNumberFormat="1" applyFont="1" applyFill="1" applyAlignment="1">
      <alignment horizontal="justify"/>
    </xf>
    <xf numFmtId="42" fontId="67" fillId="0" borderId="0" xfId="0" applyNumberFormat="1" applyFont="1" applyAlignment="1">
      <alignment/>
    </xf>
    <xf numFmtId="0" fontId="71" fillId="0" borderId="0" xfId="0" applyFont="1" applyAlignment="1">
      <alignment/>
    </xf>
    <xf numFmtId="0" fontId="67" fillId="0" borderId="10" xfId="0" applyFont="1" applyBorder="1" applyAlignment="1">
      <alignment/>
    </xf>
    <xf numFmtId="49" fontId="67" fillId="0" borderId="10" xfId="0" applyNumberFormat="1" applyFont="1" applyBorder="1" applyAlignment="1">
      <alignment/>
    </xf>
    <xf numFmtId="42" fontId="67" fillId="0" borderId="10" xfId="0" applyNumberFormat="1" applyFont="1" applyBorder="1" applyAlignment="1">
      <alignment/>
    </xf>
    <xf numFmtId="0" fontId="67" fillId="0" borderId="12" xfId="0" applyFont="1" applyBorder="1" applyAlignment="1">
      <alignment/>
    </xf>
    <xf numFmtId="49" fontId="67" fillId="0" borderId="13" xfId="0" applyNumberFormat="1" applyFont="1" applyBorder="1" applyAlignment="1">
      <alignment/>
    </xf>
    <xf numFmtId="0" fontId="67" fillId="0" borderId="14" xfId="0" applyFont="1" applyBorder="1" applyAlignment="1">
      <alignment/>
    </xf>
    <xf numFmtId="49" fontId="67" fillId="0" borderId="0" xfId="0" applyNumberFormat="1" applyFont="1" applyAlignment="1">
      <alignment/>
    </xf>
    <xf numFmtId="0" fontId="4" fillId="0" borderId="0" xfId="58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21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3" fillId="0" borderId="0" xfId="57" applyFont="1" applyAlignment="1">
      <alignment horizontal="left"/>
      <protection/>
    </xf>
    <xf numFmtId="0" fontId="10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49" fontId="6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7" fillId="0" borderId="0" xfId="0" applyFont="1" applyAlignment="1">
      <alignment horizontal="lef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7"/>
  <sheetViews>
    <sheetView tabSelected="1" view="pageBreakPreview" zoomScaleSheetLayoutView="100" zoomScalePageLayoutView="0" workbookViewId="0" topLeftCell="A7">
      <selection activeCell="B40" sqref="B40:B41"/>
    </sheetView>
  </sheetViews>
  <sheetFormatPr defaultColWidth="9.140625" defaultRowHeight="15"/>
  <cols>
    <col min="1" max="1" width="41.00390625" style="0" customWidth="1"/>
    <col min="2" max="4" width="32.8515625" style="0" customWidth="1"/>
  </cols>
  <sheetData>
    <row r="1" spans="1:9" s="50" customFormat="1" ht="15.75">
      <c r="A1" s="112" t="s">
        <v>98</v>
      </c>
      <c r="B1" s="112"/>
      <c r="C1" s="112"/>
      <c r="D1" s="112"/>
      <c r="F1" s="51"/>
      <c r="H1" s="52"/>
      <c r="I1" s="53"/>
    </row>
    <row r="2" spans="1:9" s="50" customFormat="1" ht="15.75">
      <c r="A2" s="113" t="s">
        <v>114</v>
      </c>
      <c r="B2" s="113"/>
      <c r="C2" s="113"/>
      <c r="D2" s="113"/>
      <c r="F2" s="51"/>
      <c r="H2" s="52"/>
      <c r="I2" s="53"/>
    </row>
    <row r="3" spans="1:9" s="50" customFormat="1" ht="15.75">
      <c r="A3" s="54" t="s">
        <v>2</v>
      </c>
      <c r="B3" s="54"/>
      <c r="C3" s="54"/>
      <c r="D3" s="54"/>
      <c r="F3" s="51"/>
      <c r="H3" s="52"/>
      <c r="I3" s="53"/>
    </row>
    <row r="4" spans="1:4" ht="15">
      <c r="A4" s="55" t="s">
        <v>99</v>
      </c>
      <c r="B4" s="55" t="s">
        <v>30</v>
      </c>
      <c r="C4" s="55" t="s">
        <v>78</v>
      </c>
      <c r="D4" s="55" t="s">
        <v>78</v>
      </c>
    </row>
    <row r="5" spans="1:4" ht="15">
      <c r="A5" s="55"/>
      <c r="B5" s="55" t="s">
        <v>115</v>
      </c>
      <c r="C5" s="55" t="s">
        <v>100</v>
      </c>
      <c r="D5" s="55" t="s">
        <v>101</v>
      </c>
    </row>
    <row r="6" spans="1:4" ht="25.5">
      <c r="A6" s="56" t="s">
        <v>46</v>
      </c>
      <c r="B6" s="57">
        <f>SUM(C6:D6)</f>
        <v>30983485</v>
      </c>
      <c r="C6" s="57">
        <v>25408385</v>
      </c>
      <c r="D6" s="57">
        <v>5575100</v>
      </c>
    </row>
    <row r="7" spans="1:4" ht="15">
      <c r="A7" s="56" t="s">
        <v>48</v>
      </c>
      <c r="B7" s="57">
        <f>SUM(C7:D7)</f>
        <v>1296000</v>
      </c>
      <c r="C7" s="57">
        <v>1008000</v>
      </c>
      <c r="D7" s="57">
        <v>288000</v>
      </c>
    </row>
    <row r="8" spans="1:4" ht="25.5">
      <c r="A8" s="56" t="s">
        <v>70</v>
      </c>
      <c r="B8" s="57">
        <f>SUM(C8:D8)</f>
        <v>0</v>
      </c>
      <c r="C8" s="57">
        <v>0</v>
      </c>
      <c r="D8" s="57">
        <v>0</v>
      </c>
    </row>
    <row r="9" spans="1:4" ht="38.25">
      <c r="A9" s="56" t="s">
        <v>50</v>
      </c>
      <c r="B9" s="57">
        <f>SUM(C9:D9)</f>
        <v>1711200</v>
      </c>
      <c r="C9" s="57">
        <v>1711200</v>
      </c>
      <c r="D9" s="57"/>
    </row>
    <row r="10" spans="1:4" ht="15">
      <c r="A10" s="56" t="s">
        <v>51</v>
      </c>
      <c r="B10" s="57">
        <f>SUM(C10:D10)</f>
        <v>20000</v>
      </c>
      <c r="C10" s="57">
        <v>15000</v>
      </c>
      <c r="D10" s="57">
        <v>5000</v>
      </c>
    </row>
    <row r="11" spans="1:4" ht="15">
      <c r="A11" s="59" t="s">
        <v>102</v>
      </c>
      <c r="B11" s="60">
        <f>SUM(B6:B10)</f>
        <v>34010685</v>
      </c>
      <c r="C11" s="60">
        <f>SUM(C6:C10)</f>
        <v>28142585</v>
      </c>
      <c r="D11" s="60">
        <f>SUM(D6:D10)</f>
        <v>5868100</v>
      </c>
    </row>
    <row r="12" spans="1:4" ht="25.5">
      <c r="A12" s="59" t="s">
        <v>103</v>
      </c>
      <c r="B12" s="60">
        <v>6200000</v>
      </c>
      <c r="C12" s="60">
        <v>5109000</v>
      </c>
      <c r="D12" s="60">
        <v>1091000</v>
      </c>
    </row>
    <row r="13" spans="1:4" ht="15">
      <c r="A13" s="56" t="s">
        <v>52</v>
      </c>
      <c r="B13" s="57">
        <v>120000</v>
      </c>
      <c r="C13" s="57">
        <v>120000</v>
      </c>
      <c r="D13" s="57"/>
    </row>
    <row r="14" spans="1:4" ht="15">
      <c r="A14" s="56" t="s">
        <v>53</v>
      </c>
      <c r="B14" s="57">
        <f aca="true" t="shared" si="0" ref="B14:B25">SUM(C14:D14)</f>
        <v>580000</v>
      </c>
      <c r="C14" s="57">
        <v>515000</v>
      </c>
      <c r="D14" s="57">
        <v>65000</v>
      </c>
    </row>
    <row r="15" spans="1:4" ht="25.5">
      <c r="A15" s="56" t="s">
        <v>54</v>
      </c>
      <c r="B15" s="57">
        <f t="shared" si="0"/>
        <v>39032</v>
      </c>
      <c r="C15" s="57">
        <v>38000</v>
      </c>
      <c r="D15" s="57">
        <v>1032</v>
      </c>
    </row>
    <row r="16" spans="1:4" ht="15">
      <c r="A16" s="56" t="s">
        <v>55</v>
      </c>
      <c r="B16" s="57">
        <f t="shared" si="0"/>
        <v>134268</v>
      </c>
      <c r="C16" s="57">
        <v>113268</v>
      </c>
      <c r="D16" s="57">
        <v>21000</v>
      </c>
    </row>
    <row r="17" spans="1:4" ht="15">
      <c r="A17" s="56" t="s">
        <v>56</v>
      </c>
      <c r="B17" s="57">
        <f t="shared" si="0"/>
        <v>1701000</v>
      </c>
      <c r="C17" s="57">
        <v>1235000</v>
      </c>
      <c r="D17" s="57">
        <v>466000</v>
      </c>
    </row>
    <row r="18" spans="1:4" ht="15">
      <c r="A18" s="56" t="s">
        <v>58</v>
      </c>
      <c r="B18" s="57">
        <f t="shared" si="0"/>
        <v>200000</v>
      </c>
      <c r="C18" s="57">
        <v>200000</v>
      </c>
      <c r="D18" s="57"/>
    </row>
    <row r="19" spans="1:4" ht="15">
      <c r="A19" s="56" t="s">
        <v>104</v>
      </c>
      <c r="B19" s="57">
        <f t="shared" si="0"/>
        <v>700000</v>
      </c>
      <c r="C19" s="57">
        <v>500000</v>
      </c>
      <c r="D19" s="57">
        <v>200000</v>
      </c>
    </row>
    <row r="20" spans="1:4" ht="15">
      <c r="A20" s="56" t="s">
        <v>60</v>
      </c>
      <c r="B20" s="57">
        <f t="shared" si="0"/>
        <v>20000</v>
      </c>
      <c r="C20" s="57">
        <v>20000</v>
      </c>
      <c r="D20" s="57"/>
    </row>
    <row r="21" spans="1:4" ht="25.5">
      <c r="A21" s="56" t="s">
        <v>61</v>
      </c>
      <c r="B21" s="57">
        <f t="shared" si="0"/>
        <v>864000</v>
      </c>
      <c r="C21" s="57">
        <v>702000</v>
      </c>
      <c r="D21" s="57">
        <v>162000</v>
      </c>
    </row>
    <row r="22" spans="1:4" ht="15">
      <c r="A22" s="56" t="s">
        <v>63</v>
      </c>
      <c r="B22" s="57">
        <f t="shared" si="0"/>
        <v>3000</v>
      </c>
      <c r="C22" s="57">
        <v>2000</v>
      </c>
      <c r="D22" s="57">
        <v>1000</v>
      </c>
    </row>
    <row r="23" spans="1:4" ht="15">
      <c r="A23" s="59" t="s">
        <v>105</v>
      </c>
      <c r="B23" s="61">
        <f t="shared" si="0"/>
        <v>4361300</v>
      </c>
      <c r="C23" s="60">
        <f>SUM(C13:C22)</f>
        <v>3445268</v>
      </c>
      <c r="D23" s="60">
        <f>SUM(D13:D22)</f>
        <v>916032</v>
      </c>
    </row>
    <row r="24" spans="1:4" ht="25.5">
      <c r="A24" s="56" t="s">
        <v>106</v>
      </c>
      <c r="B24" s="57">
        <f t="shared" si="0"/>
        <v>200000</v>
      </c>
      <c r="C24" s="57">
        <v>200000</v>
      </c>
      <c r="D24" s="57"/>
    </row>
    <row r="25" spans="1:4" ht="25.5">
      <c r="A25" s="56" t="s">
        <v>107</v>
      </c>
      <c r="B25" s="57">
        <f t="shared" si="0"/>
        <v>54000</v>
      </c>
      <c r="C25" s="57">
        <v>54000</v>
      </c>
      <c r="D25" s="57"/>
    </row>
    <row r="26" spans="1:4" ht="15">
      <c r="A26" s="59" t="s">
        <v>90</v>
      </c>
      <c r="B26" s="60">
        <f>SUM(B24:B25)</f>
        <v>254000</v>
      </c>
      <c r="C26" s="60">
        <f>SUM(C24:C25)</f>
        <v>254000</v>
      </c>
      <c r="D26" s="60"/>
    </row>
    <row r="27" spans="1:4" ht="15">
      <c r="A27" s="59" t="s">
        <v>108</v>
      </c>
      <c r="B27" s="61">
        <f>SUM(B11,B12,B23,B26,)</f>
        <v>44825985</v>
      </c>
      <c r="C27" s="60">
        <f>SUM(C11,C12,C23,C26,)</f>
        <v>36950853</v>
      </c>
      <c r="D27" s="60">
        <f>SUM(D11,D12,D23,D26,E27)</f>
        <v>7875132</v>
      </c>
    </row>
    <row r="34" ht="15.75">
      <c r="A34" s="54" t="s">
        <v>109</v>
      </c>
    </row>
    <row r="35" spans="1:4" ht="15">
      <c r="A35" s="55" t="s">
        <v>99</v>
      </c>
      <c r="B35" s="55" t="s">
        <v>30</v>
      </c>
      <c r="C35" s="55" t="s">
        <v>78</v>
      </c>
      <c r="D35" s="55" t="s">
        <v>78</v>
      </c>
    </row>
    <row r="36" spans="1:4" ht="15">
      <c r="A36" s="55"/>
      <c r="B36" s="62" t="s">
        <v>115</v>
      </c>
      <c r="C36" s="55" t="s">
        <v>100</v>
      </c>
      <c r="D36" s="55" t="s">
        <v>101</v>
      </c>
    </row>
    <row r="37" spans="1:4" ht="25.5">
      <c r="A37" s="56" t="s">
        <v>110</v>
      </c>
      <c r="B37" s="57">
        <f>SUM(C37:D37)</f>
        <v>50</v>
      </c>
      <c r="C37" s="57">
        <v>50</v>
      </c>
      <c r="D37" s="57">
        <v>0</v>
      </c>
    </row>
    <row r="38" spans="1:4" ht="15">
      <c r="A38" s="63" t="s">
        <v>116</v>
      </c>
      <c r="B38" s="60">
        <f>SUM(B37)</f>
        <v>50</v>
      </c>
      <c r="C38" s="60">
        <v>50</v>
      </c>
      <c r="D38" s="60">
        <v>0</v>
      </c>
    </row>
    <row r="39" spans="1:4" ht="25.5">
      <c r="A39" s="56" t="s">
        <v>111</v>
      </c>
      <c r="B39" s="57">
        <f>SUM(C39:D39)</f>
        <v>521478</v>
      </c>
      <c r="C39" s="57">
        <v>521478</v>
      </c>
      <c r="D39" s="57">
        <v>0</v>
      </c>
    </row>
    <row r="40" spans="1:4" ht="15">
      <c r="A40" s="64" t="s">
        <v>117</v>
      </c>
      <c r="B40" s="57">
        <f>SUM(C40:D40)</f>
        <v>38713300</v>
      </c>
      <c r="C40" s="57">
        <v>31722300</v>
      </c>
      <c r="D40" s="57">
        <v>6991000</v>
      </c>
    </row>
    <row r="41" spans="1:4" ht="15">
      <c r="A41" s="64" t="s">
        <v>118</v>
      </c>
      <c r="B41" s="57">
        <v>5591157</v>
      </c>
      <c r="C41" s="57">
        <v>4707025</v>
      </c>
      <c r="D41" s="57">
        <v>884132</v>
      </c>
    </row>
    <row r="42" spans="1:4" ht="25.5">
      <c r="A42" s="59" t="s">
        <v>112</v>
      </c>
      <c r="B42" s="60">
        <f>SUM(B39:B41)</f>
        <v>44825935</v>
      </c>
      <c r="C42" s="60">
        <f>SUM(C39:C41)</f>
        <v>36950803</v>
      </c>
      <c r="D42" s="60">
        <f>SUM(D39:D41)</f>
        <v>7875132</v>
      </c>
    </row>
    <row r="43" spans="1:4" ht="15">
      <c r="A43" s="58"/>
      <c r="B43" s="58"/>
      <c r="C43" s="58"/>
      <c r="D43" s="58"/>
    </row>
    <row r="44" spans="1:4" ht="15">
      <c r="A44" s="59" t="s">
        <v>113</v>
      </c>
      <c r="B44" s="60">
        <f>SUM(B42,B38)</f>
        <v>44825985</v>
      </c>
      <c r="C44" s="60">
        <f>SUM(C38,C42,)</f>
        <v>36950853</v>
      </c>
      <c r="D44" s="60">
        <f>SUM(D42)</f>
        <v>7875132</v>
      </c>
    </row>
    <row r="47" spans="1:4" ht="15">
      <c r="A47" t="s">
        <v>119</v>
      </c>
      <c r="B47" s="1">
        <f>SUM(B44-B27)</f>
        <v>0</v>
      </c>
      <c r="C47" s="1">
        <f>SUM(C44-C27)</f>
        <v>0</v>
      </c>
      <c r="D47" s="1">
        <f>SUM(D44-D27)</f>
        <v>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63"/>
  <sheetViews>
    <sheetView workbookViewId="0" topLeftCell="A7">
      <selection activeCell="B31" sqref="B31"/>
    </sheetView>
  </sheetViews>
  <sheetFormatPr defaultColWidth="9.140625" defaultRowHeight="15"/>
  <cols>
    <col min="1" max="1" width="75.00390625" style="2" customWidth="1"/>
    <col min="2" max="2" width="47.8515625" style="15" customWidth="1"/>
    <col min="3" max="3" width="9.00390625" style="2" hidden="1" customWidth="1"/>
    <col min="4" max="4" width="7.00390625" style="2" hidden="1" customWidth="1"/>
    <col min="5" max="5" width="6.00390625" style="2" hidden="1" customWidth="1"/>
    <col min="6" max="6" width="8.00390625" style="2" hidden="1" customWidth="1"/>
    <col min="7" max="7" width="9.00390625" style="2" hidden="1" customWidth="1"/>
    <col min="8" max="8" width="7.00390625" style="2" hidden="1" customWidth="1"/>
    <col min="9" max="11" width="9.00390625" style="2" hidden="1" customWidth="1"/>
    <col min="12" max="13" width="8.00390625" style="2" hidden="1" customWidth="1"/>
    <col min="14" max="14" width="9.00390625" style="42" hidden="1" customWidth="1"/>
    <col min="15" max="15" width="8.00390625" style="2" hidden="1" customWidth="1"/>
    <col min="16" max="16" width="7.00390625" style="2" hidden="1" customWidth="1"/>
    <col min="17" max="18" width="8.00390625" style="2" hidden="1" customWidth="1"/>
    <col min="19" max="19" width="7.00390625" style="2" hidden="1" customWidth="1"/>
    <col min="20" max="20" width="9.00390625" style="42" hidden="1" customWidth="1"/>
    <col min="21" max="21" width="8.00390625" style="42" hidden="1" customWidth="1"/>
    <col min="22" max="22" width="9.00390625" style="2" hidden="1" customWidth="1"/>
    <col min="23" max="23" width="7.00390625" style="2" hidden="1" customWidth="1"/>
    <col min="24" max="24" width="8.00390625" style="42" hidden="1" customWidth="1"/>
    <col min="25" max="25" width="9.140625" style="2" customWidth="1"/>
  </cols>
  <sheetData>
    <row r="1" spans="1:13" ht="15.75">
      <c r="A1" s="16" t="s">
        <v>23</v>
      </c>
      <c r="B1" s="16"/>
      <c r="M1" s="16"/>
    </row>
    <row r="2" spans="1:24" ht="15.75">
      <c r="A2" s="16" t="s">
        <v>89</v>
      </c>
      <c r="B2" s="16"/>
      <c r="C2" s="78" t="s">
        <v>134</v>
      </c>
      <c r="D2" s="78" t="s">
        <v>135</v>
      </c>
      <c r="E2" s="78" t="s">
        <v>138</v>
      </c>
      <c r="F2" s="78" t="s">
        <v>137</v>
      </c>
      <c r="G2" s="78" t="s">
        <v>139</v>
      </c>
      <c r="H2" s="78" t="s">
        <v>140</v>
      </c>
      <c r="I2" s="78" t="s">
        <v>141</v>
      </c>
      <c r="J2" s="78" t="s">
        <v>142</v>
      </c>
      <c r="K2" s="78" t="s">
        <v>131</v>
      </c>
      <c r="L2" s="78" t="s">
        <v>143</v>
      </c>
      <c r="M2" s="79" t="s">
        <v>144</v>
      </c>
      <c r="N2" s="80" t="s">
        <v>136</v>
      </c>
      <c r="O2" s="78" t="s">
        <v>145</v>
      </c>
      <c r="P2" s="78" t="s">
        <v>146</v>
      </c>
      <c r="Q2" s="78" t="s">
        <v>147</v>
      </c>
      <c r="R2" s="78" t="s">
        <v>148</v>
      </c>
      <c r="S2" s="78" t="s">
        <v>149</v>
      </c>
      <c r="T2" s="80" t="s">
        <v>150</v>
      </c>
      <c r="U2" s="80" t="s">
        <v>151</v>
      </c>
      <c r="V2" s="78" t="s">
        <v>152</v>
      </c>
      <c r="W2" s="78" t="s">
        <v>153</v>
      </c>
      <c r="X2" s="80" t="s">
        <v>154</v>
      </c>
    </row>
    <row r="3" spans="3:24" ht="15">
      <c r="C3" s="81" t="s">
        <v>10</v>
      </c>
      <c r="D3" s="81" t="s">
        <v>12</v>
      </c>
      <c r="E3" s="81" t="s">
        <v>18</v>
      </c>
      <c r="F3" s="81" t="s">
        <v>126</v>
      </c>
      <c r="G3" s="81" t="s">
        <v>43</v>
      </c>
      <c r="H3" s="81" t="s">
        <v>29</v>
      </c>
      <c r="I3" s="81" t="s">
        <v>40</v>
      </c>
      <c r="J3" s="81" t="s">
        <v>44</v>
      </c>
      <c r="K3" s="81" t="s">
        <v>130</v>
      </c>
      <c r="L3" s="81" t="s">
        <v>13</v>
      </c>
      <c r="M3" s="81" t="s">
        <v>16</v>
      </c>
      <c r="N3" s="82" t="s">
        <v>11</v>
      </c>
      <c r="O3" s="81" t="s">
        <v>14</v>
      </c>
      <c r="P3" s="81" t="s">
        <v>32</v>
      </c>
      <c r="Q3" s="81" t="s">
        <v>33</v>
      </c>
      <c r="R3" s="81" t="s">
        <v>17</v>
      </c>
      <c r="S3" s="81" t="s">
        <v>15</v>
      </c>
      <c r="T3" s="82" t="s">
        <v>39</v>
      </c>
      <c r="U3" s="82" t="s">
        <v>36</v>
      </c>
      <c r="V3" s="81" t="s">
        <v>27</v>
      </c>
      <c r="W3" s="81" t="s">
        <v>92</v>
      </c>
      <c r="X3" s="82" t="s">
        <v>91</v>
      </c>
    </row>
    <row r="4" spans="1:24" ht="15">
      <c r="A4" s="45" t="s">
        <v>0</v>
      </c>
      <c r="B4" s="69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0"/>
      <c r="O4" s="78"/>
      <c r="P4" s="78"/>
      <c r="Q4" s="78"/>
      <c r="R4" s="78"/>
      <c r="S4" s="78"/>
      <c r="T4" s="80"/>
      <c r="U4" s="80"/>
      <c r="V4" s="78"/>
      <c r="W4" s="78"/>
      <c r="X4" s="80"/>
    </row>
    <row r="5" spans="1:24" ht="15">
      <c r="A5" s="46" t="s">
        <v>46</v>
      </c>
      <c r="B5" s="70">
        <f aca="true" t="shared" si="0" ref="B5:B12">SUM(C5:X5)</f>
        <v>20438122</v>
      </c>
      <c r="C5" s="78">
        <v>2511600</v>
      </c>
      <c r="D5" s="78"/>
      <c r="E5" s="78"/>
      <c r="F5" s="78"/>
      <c r="G5" s="78"/>
      <c r="H5" s="78">
        <v>489180</v>
      </c>
      <c r="I5" s="78"/>
      <c r="J5" s="78"/>
      <c r="K5" s="78"/>
      <c r="L5" s="78"/>
      <c r="M5" s="78">
        <v>3161400</v>
      </c>
      <c r="N5" s="80">
        <v>2784000</v>
      </c>
      <c r="O5" s="78">
        <v>5074942</v>
      </c>
      <c r="P5" s="78"/>
      <c r="Q5" s="78"/>
      <c r="R5" s="78">
        <v>1920000</v>
      </c>
      <c r="S5" s="78">
        <v>536400</v>
      </c>
      <c r="T5" s="80">
        <v>3960600</v>
      </c>
      <c r="U5" s="80"/>
      <c r="V5" s="78"/>
      <c r="W5" s="78"/>
      <c r="X5" s="80"/>
    </row>
    <row r="6" spans="1:24" ht="15">
      <c r="A6" s="46" t="s">
        <v>47</v>
      </c>
      <c r="B6" s="71">
        <f t="shared" si="0"/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80"/>
      <c r="O6" s="78"/>
      <c r="P6" s="78"/>
      <c r="Q6" s="78"/>
      <c r="R6" s="78"/>
      <c r="S6" s="78"/>
      <c r="T6" s="80"/>
      <c r="U6" s="80"/>
      <c r="V6" s="78"/>
      <c r="W6" s="78"/>
      <c r="X6" s="80"/>
    </row>
    <row r="7" spans="1:24" ht="15">
      <c r="A7" s="46" t="s">
        <v>48</v>
      </c>
      <c r="B7" s="71">
        <f t="shared" si="0"/>
        <v>954000</v>
      </c>
      <c r="C7" s="78">
        <v>120000</v>
      </c>
      <c r="D7" s="78"/>
      <c r="E7" s="78"/>
      <c r="F7" s="78"/>
      <c r="G7" s="78"/>
      <c r="H7" s="78">
        <v>32000</v>
      </c>
      <c r="I7" s="78"/>
      <c r="J7" s="78"/>
      <c r="K7" s="78"/>
      <c r="L7" s="78"/>
      <c r="M7" s="78">
        <v>120000</v>
      </c>
      <c r="N7" s="80">
        <v>150000</v>
      </c>
      <c r="O7" s="78">
        <v>120000</v>
      </c>
      <c r="P7" s="78"/>
      <c r="Q7" s="78"/>
      <c r="R7" s="78">
        <v>120000</v>
      </c>
      <c r="S7" s="78">
        <v>72000</v>
      </c>
      <c r="T7" s="80">
        <v>220000</v>
      </c>
      <c r="U7" s="80"/>
      <c r="V7" s="78"/>
      <c r="W7" s="78"/>
      <c r="X7" s="80"/>
    </row>
    <row r="8" spans="1:24" ht="15">
      <c r="A8" s="65" t="s">
        <v>133</v>
      </c>
      <c r="B8" s="71">
        <f t="shared" si="0"/>
        <v>62000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0"/>
      <c r="O8" s="78">
        <v>62000</v>
      </c>
      <c r="P8" s="78"/>
      <c r="Q8" s="78"/>
      <c r="R8" s="78"/>
      <c r="S8" s="78"/>
      <c r="T8" s="80"/>
      <c r="U8" s="80"/>
      <c r="V8" s="78"/>
      <c r="W8" s="78"/>
      <c r="X8" s="80"/>
    </row>
    <row r="9" spans="1:24" ht="15">
      <c r="A9" s="46" t="s">
        <v>70</v>
      </c>
      <c r="B9" s="71">
        <f t="shared" si="0"/>
        <v>402507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>
        <v>400</v>
      </c>
      <c r="N9" s="80"/>
      <c r="O9" s="78">
        <v>118107</v>
      </c>
      <c r="P9" s="78"/>
      <c r="Q9" s="78"/>
      <c r="R9" s="78">
        <v>140000</v>
      </c>
      <c r="S9" s="78">
        <v>144000</v>
      </c>
      <c r="T9" s="80"/>
      <c r="U9" s="80"/>
      <c r="V9" s="78"/>
      <c r="W9" s="78"/>
      <c r="X9" s="80"/>
    </row>
    <row r="10" spans="1:24" ht="15">
      <c r="A10" s="46" t="s">
        <v>49</v>
      </c>
      <c r="B10" s="71">
        <f t="shared" si="0"/>
        <v>7389327</v>
      </c>
      <c r="C10" s="78">
        <v>7389327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80"/>
      <c r="O10" s="78"/>
      <c r="P10" s="78"/>
      <c r="Q10" s="78"/>
      <c r="R10" s="78"/>
      <c r="S10" s="78"/>
      <c r="T10" s="80"/>
      <c r="U10" s="80"/>
      <c r="V10" s="78"/>
      <c r="W10" s="78"/>
      <c r="X10" s="80"/>
    </row>
    <row r="11" spans="1:24" ht="15">
      <c r="A11" s="65" t="s">
        <v>120</v>
      </c>
      <c r="B11" s="71">
        <f t="shared" si="0"/>
        <v>1568000</v>
      </c>
      <c r="C11" s="78">
        <v>563500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80">
        <v>372500</v>
      </c>
      <c r="O11" s="78"/>
      <c r="P11" s="78"/>
      <c r="Q11" s="78"/>
      <c r="R11" s="78">
        <v>502000</v>
      </c>
      <c r="S11" s="78"/>
      <c r="T11" s="80"/>
      <c r="U11" s="80"/>
      <c r="V11" s="78">
        <v>130000</v>
      </c>
      <c r="W11" s="78"/>
      <c r="X11" s="80"/>
    </row>
    <row r="12" spans="1:24" ht="15">
      <c r="A12" s="46" t="s">
        <v>51</v>
      </c>
      <c r="B12" s="72">
        <f t="shared" si="0"/>
        <v>270000</v>
      </c>
      <c r="C12" s="78">
        <v>270000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80"/>
      <c r="O12" s="78"/>
      <c r="P12" s="78"/>
      <c r="Q12" s="78"/>
      <c r="R12" s="78"/>
      <c r="S12" s="78"/>
      <c r="T12" s="80"/>
      <c r="U12" s="80"/>
      <c r="V12" s="78"/>
      <c r="W12" s="78"/>
      <c r="X12" s="80"/>
    </row>
    <row r="13" spans="1:24" ht="15">
      <c r="A13" s="47" t="s">
        <v>71</v>
      </c>
      <c r="B13" s="73">
        <f>SUM(B5:B12)</f>
        <v>31083956</v>
      </c>
      <c r="C13" s="83">
        <f>SUM(C5:C12)</f>
        <v>10854427</v>
      </c>
      <c r="D13" s="83">
        <f aca="true" t="shared" si="1" ref="D13:X13">SUM(D5:D12)</f>
        <v>0</v>
      </c>
      <c r="E13" s="83"/>
      <c r="F13" s="83"/>
      <c r="G13" s="83">
        <f t="shared" si="1"/>
        <v>0</v>
      </c>
      <c r="H13" s="83">
        <f t="shared" si="1"/>
        <v>521180</v>
      </c>
      <c r="I13" s="83">
        <f t="shared" si="1"/>
        <v>0</v>
      </c>
      <c r="J13" s="83"/>
      <c r="K13" s="83"/>
      <c r="L13" s="83"/>
      <c r="M13" s="83">
        <f t="shared" si="1"/>
        <v>3281800</v>
      </c>
      <c r="N13" s="83">
        <f t="shared" si="1"/>
        <v>3306500</v>
      </c>
      <c r="O13" s="83">
        <f t="shared" si="1"/>
        <v>5375049</v>
      </c>
      <c r="P13" s="83">
        <f t="shared" si="1"/>
        <v>0</v>
      </c>
      <c r="Q13" s="83">
        <f t="shared" si="1"/>
        <v>0</v>
      </c>
      <c r="R13" s="83">
        <f t="shared" si="1"/>
        <v>2682000</v>
      </c>
      <c r="S13" s="83">
        <f t="shared" si="1"/>
        <v>752400</v>
      </c>
      <c r="T13" s="83">
        <f t="shared" si="1"/>
        <v>4180600</v>
      </c>
      <c r="U13" s="83">
        <f t="shared" si="1"/>
        <v>0</v>
      </c>
      <c r="V13" s="83">
        <f t="shared" si="1"/>
        <v>130000</v>
      </c>
      <c r="W13" s="83">
        <f t="shared" si="1"/>
        <v>0</v>
      </c>
      <c r="X13" s="83">
        <f t="shared" si="1"/>
        <v>0</v>
      </c>
    </row>
    <row r="14" spans="1:24" ht="15">
      <c r="A14" s="47" t="s">
        <v>72</v>
      </c>
      <c r="B14" s="73">
        <f>SUM(C14:X14)</f>
        <v>6050000</v>
      </c>
      <c r="C14" s="83">
        <v>1998000</v>
      </c>
      <c r="D14" s="83"/>
      <c r="E14" s="83"/>
      <c r="F14" s="83"/>
      <c r="G14" s="83"/>
      <c r="H14" s="83">
        <v>95000</v>
      </c>
      <c r="I14" s="83"/>
      <c r="J14" s="83"/>
      <c r="K14" s="83"/>
      <c r="L14" s="83"/>
      <c r="M14" s="83">
        <v>613500</v>
      </c>
      <c r="N14" s="83">
        <v>618000</v>
      </c>
      <c r="O14" s="83">
        <v>992000</v>
      </c>
      <c r="P14" s="83"/>
      <c r="Q14" s="83"/>
      <c r="R14" s="83">
        <v>789500</v>
      </c>
      <c r="S14" s="83">
        <v>140000</v>
      </c>
      <c r="T14" s="83">
        <v>783525</v>
      </c>
      <c r="U14" s="83"/>
      <c r="V14" s="83">
        <v>20475</v>
      </c>
      <c r="W14" s="83"/>
      <c r="X14" s="83"/>
    </row>
    <row r="15" spans="1:24" ht="15">
      <c r="A15" s="46" t="s">
        <v>52</v>
      </c>
      <c r="B15" s="72">
        <f aca="true" t="shared" si="2" ref="B15:B29">SUM(C15:X15)</f>
        <v>30000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80"/>
      <c r="O15" s="78">
        <v>30000</v>
      </c>
      <c r="P15" s="78"/>
      <c r="Q15" s="78"/>
      <c r="R15" s="78"/>
      <c r="S15" s="78"/>
      <c r="T15" s="80"/>
      <c r="U15" s="80"/>
      <c r="V15" s="78"/>
      <c r="W15" s="78"/>
      <c r="X15" s="80"/>
    </row>
    <row r="16" spans="1:24" ht="15">
      <c r="A16" s="46" t="s">
        <v>53</v>
      </c>
      <c r="B16" s="72">
        <f t="shared" si="2"/>
        <v>10400000</v>
      </c>
      <c r="C16" s="78">
        <v>2100000</v>
      </c>
      <c r="D16" s="78">
        <v>35000</v>
      </c>
      <c r="E16" s="78">
        <v>35000</v>
      </c>
      <c r="F16" s="78"/>
      <c r="G16" s="78"/>
      <c r="H16" s="78"/>
      <c r="I16" s="78">
        <v>300000</v>
      </c>
      <c r="J16" s="78"/>
      <c r="K16" s="78"/>
      <c r="L16" s="78"/>
      <c r="M16" s="78">
        <v>280000</v>
      </c>
      <c r="N16" s="80">
        <v>4000000</v>
      </c>
      <c r="O16" s="78"/>
      <c r="P16" s="78"/>
      <c r="Q16" s="78"/>
      <c r="R16" s="78">
        <v>600000</v>
      </c>
      <c r="S16" s="78">
        <v>50000</v>
      </c>
      <c r="T16" s="80">
        <v>500000</v>
      </c>
      <c r="U16" s="80"/>
      <c r="V16" s="78"/>
      <c r="W16" s="78"/>
      <c r="X16" s="80">
        <v>2500000</v>
      </c>
    </row>
    <row r="17" spans="1:24" ht="15">
      <c r="A17" s="46" t="s">
        <v>54</v>
      </c>
      <c r="B17" s="71">
        <f t="shared" si="2"/>
        <v>1071016</v>
      </c>
      <c r="C17" s="78">
        <v>821016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80"/>
      <c r="O17" s="78"/>
      <c r="P17" s="78">
        <v>138000</v>
      </c>
      <c r="Q17" s="78"/>
      <c r="R17" s="78"/>
      <c r="S17" s="78"/>
      <c r="T17" s="80">
        <v>112000</v>
      </c>
      <c r="U17" s="80"/>
      <c r="V17" s="78"/>
      <c r="W17" s="78"/>
      <c r="X17" s="80"/>
    </row>
    <row r="18" spans="1:24" ht="15">
      <c r="A18" s="65" t="s">
        <v>55</v>
      </c>
      <c r="B18" s="71">
        <f t="shared" si="2"/>
        <v>521440</v>
      </c>
      <c r="C18" s="78">
        <v>320000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80">
        <v>95000</v>
      </c>
      <c r="O18" s="78">
        <v>24000</v>
      </c>
      <c r="P18" s="78">
        <v>15000</v>
      </c>
      <c r="Q18" s="78">
        <v>15000</v>
      </c>
      <c r="R18" s="78"/>
      <c r="S18" s="78"/>
      <c r="T18" s="80">
        <v>52440</v>
      </c>
      <c r="U18" s="80"/>
      <c r="V18" s="78"/>
      <c r="W18" s="78"/>
      <c r="X18" s="80"/>
    </row>
    <row r="19" spans="1:24" ht="15">
      <c r="A19" s="46" t="s">
        <v>56</v>
      </c>
      <c r="B19" s="71">
        <f t="shared" si="2"/>
        <v>3703000</v>
      </c>
      <c r="C19" s="78">
        <v>200000</v>
      </c>
      <c r="D19" s="78">
        <v>23000</v>
      </c>
      <c r="E19" s="78"/>
      <c r="F19" s="78"/>
      <c r="G19" s="78"/>
      <c r="H19" s="78"/>
      <c r="I19" s="78"/>
      <c r="J19" s="78"/>
      <c r="K19" s="78"/>
      <c r="L19" s="78">
        <v>2140000</v>
      </c>
      <c r="M19" s="78"/>
      <c r="N19" s="80">
        <v>250000</v>
      </c>
      <c r="O19" s="78">
        <v>250000</v>
      </c>
      <c r="P19" s="78">
        <v>250000</v>
      </c>
      <c r="Q19" s="78">
        <v>250000</v>
      </c>
      <c r="R19" s="78">
        <v>90000</v>
      </c>
      <c r="S19" s="78"/>
      <c r="T19" s="80">
        <v>250000</v>
      </c>
      <c r="U19" s="80"/>
      <c r="V19" s="78"/>
      <c r="W19" s="78"/>
      <c r="X19" s="80"/>
    </row>
    <row r="20" spans="1:24" ht="15">
      <c r="A20" s="65" t="s">
        <v>57</v>
      </c>
      <c r="B20" s="72">
        <f t="shared" si="2"/>
        <v>16401250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80"/>
      <c r="O20" s="78"/>
      <c r="P20" s="78"/>
      <c r="Q20" s="78"/>
      <c r="R20" s="78"/>
      <c r="S20" s="78"/>
      <c r="T20" s="80"/>
      <c r="U20" s="80"/>
      <c r="V20" s="78">
        <v>16250590</v>
      </c>
      <c r="W20" s="78">
        <v>150660</v>
      </c>
      <c r="X20" s="80"/>
    </row>
    <row r="21" spans="1:24" ht="15">
      <c r="A21" s="46" t="s">
        <v>73</v>
      </c>
      <c r="B21" s="71">
        <f t="shared" si="2"/>
        <v>3000000</v>
      </c>
      <c r="C21" s="78">
        <v>4516</v>
      </c>
      <c r="D21" s="78"/>
      <c r="E21" s="78"/>
      <c r="F21" s="78"/>
      <c r="G21" s="78"/>
      <c r="H21" s="78"/>
      <c r="I21" s="78"/>
      <c r="J21" s="78"/>
      <c r="K21" s="78"/>
      <c r="L21" s="78">
        <v>2853752</v>
      </c>
      <c r="M21" s="78"/>
      <c r="N21" s="80"/>
      <c r="O21" s="78">
        <v>141732</v>
      </c>
      <c r="P21" s="78"/>
      <c r="Q21" s="78"/>
      <c r="R21" s="78"/>
      <c r="S21" s="78"/>
      <c r="T21" s="80"/>
      <c r="U21" s="80"/>
      <c r="V21" s="78"/>
      <c r="W21" s="78"/>
      <c r="X21" s="80"/>
    </row>
    <row r="22" spans="1:24" ht="15">
      <c r="A22" s="46" t="s">
        <v>58</v>
      </c>
      <c r="B22" s="71">
        <f t="shared" si="2"/>
        <v>1156998</v>
      </c>
      <c r="C22" s="78">
        <v>200000</v>
      </c>
      <c r="D22" s="78"/>
      <c r="E22" s="78"/>
      <c r="F22" s="78"/>
      <c r="G22" s="78"/>
      <c r="H22" s="78"/>
      <c r="I22" s="78"/>
      <c r="J22" s="78"/>
      <c r="K22" s="78"/>
      <c r="L22" s="78">
        <v>556998</v>
      </c>
      <c r="M22" s="78">
        <v>200000</v>
      </c>
      <c r="N22" s="80">
        <v>200000</v>
      </c>
      <c r="O22" s="78"/>
      <c r="P22" s="78"/>
      <c r="Q22" s="78"/>
      <c r="R22" s="78"/>
      <c r="S22" s="78"/>
      <c r="T22" s="80"/>
      <c r="U22" s="80"/>
      <c r="V22" s="78"/>
      <c r="W22" s="78"/>
      <c r="X22" s="80"/>
    </row>
    <row r="23" spans="1:24" ht="15">
      <c r="A23" s="46" t="s">
        <v>74</v>
      </c>
      <c r="B23" s="72">
        <f t="shared" si="2"/>
        <v>96000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80">
        <v>96000</v>
      </c>
      <c r="O23" s="78"/>
      <c r="P23" s="78"/>
      <c r="Q23" s="78"/>
      <c r="R23" s="78"/>
      <c r="S23" s="78"/>
      <c r="T23" s="80"/>
      <c r="U23" s="80"/>
      <c r="V23" s="78"/>
      <c r="W23" s="78"/>
      <c r="X23" s="80"/>
    </row>
    <row r="24" spans="1:24" ht="15">
      <c r="A24" s="46" t="s">
        <v>59</v>
      </c>
      <c r="B24" s="72">
        <f t="shared" si="2"/>
        <v>500000</v>
      </c>
      <c r="C24" s="78">
        <v>380000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80">
        <v>120000</v>
      </c>
      <c r="O24" s="78"/>
      <c r="P24" s="78"/>
      <c r="Q24" s="78"/>
      <c r="R24" s="78"/>
      <c r="S24" s="78"/>
      <c r="T24" s="80"/>
      <c r="U24" s="80"/>
      <c r="V24" s="78"/>
      <c r="W24" s="78"/>
      <c r="X24" s="80"/>
    </row>
    <row r="25" spans="1:24" ht="15">
      <c r="A25" s="46" t="s">
        <v>75</v>
      </c>
      <c r="B25" s="71">
        <f t="shared" si="2"/>
        <v>11759000</v>
      </c>
      <c r="C25" s="78">
        <v>3000000</v>
      </c>
      <c r="D25" s="78">
        <v>300000</v>
      </c>
      <c r="E25" s="78"/>
      <c r="F25" s="78"/>
      <c r="G25" s="78"/>
      <c r="H25" s="78"/>
      <c r="I25" s="78">
        <v>700000</v>
      </c>
      <c r="J25" s="78"/>
      <c r="K25" s="78"/>
      <c r="L25" s="78"/>
      <c r="M25" s="78">
        <v>4100000</v>
      </c>
      <c r="N25" s="80">
        <v>409000</v>
      </c>
      <c r="O25" s="78">
        <v>80000</v>
      </c>
      <c r="P25" s="78">
        <v>80000</v>
      </c>
      <c r="Q25" s="78">
        <v>40000</v>
      </c>
      <c r="R25" s="78">
        <v>50000</v>
      </c>
      <c r="S25" s="78"/>
      <c r="T25" s="80">
        <v>3000000</v>
      </c>
      <c r="U25" s="80"/>
      <c r="V25" s="78"/>
      <c r="W25" s="78"/>
      <c r="X25" s="80"/>
    </row>
    <row r="26" spans="1:24" ht="15">
      <c r="A26" s="46" t="s">
        <v>60</v>
      </c>
      <c r="B26" s="72">
        <f t="shared" si="2"/>
        <v>600000</v>
      </c>
      <c r="C26" s="78">
        <v>600000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80"/>
      <c r="O26" s="78"/>
      <c r="P26" s="78"/>
      <c r="Q26" s="78"/>
      <c r="R26" s="78"/>
      <c r="S26" s="78"/>
      <c r="T26" s="80"/>
      <c r="U26" s="80"/>
      <c r="V26" s="78"/>
      <c r="W26" s="78"/>
      <c r="X26" s="80"/>
    </row>
    <row r="27" spans="1:24" ht="15">
      <c r="A27" s="46" t="s">
        <v>61</v>
      </c>
      <c r="B27" s="72">
        <f t="shared" si="2"/>
        <v>10875071</v>
      </c>
      <c r="C27" s="78">
        <v>1310000</v>
      </c>
      <c r="D27" s="78">
        <v>65000</v>
      </c>
      <c r="E27" s="78">
        <v>9450</v>
      </c>
      <c r="F27" s="78"/>
      <c r="G27" s="78"/>
      <c r="H27" s="78"/>
      <c r="I27" s="78">
        <v>162000</v>
      </c>
      <c r="J27" s="78"/>
      <c r="K27" s="78"/>
      <c r="L27" s="78">
        <v>1469281</v>
      </c>
      <c r="M27" s="78">
        <v>130000</v>
      </c>
      <c r="N27" s="80">
        <v>1050000</v>
      </c>
      <c r="O27" s="78">
        <v>140000</v>
      </c>
      <c r="P27" s="78">
        <v>130000</v>
      </c>
      <c r="Q27" s="78">
        <v>82500</v>
      </c>
      <c r="R27" s="78">
        <v>150000</v>
      </c>
      <c r="S27" s="78">
        <v>13500</v>
      </c>
      <c r="T27" s="80">
        <v>1060000</v>
      </c>
      <c r="U27" s="80"/>
      <c r="V27" s="78">
        <v>4387661</v>
      </c>
      <c r="W27" s="78">
        <v>40679</v>
      </c>
      <c r="X27" s="80">
        <v>675000</v>
      </c>
    </row>
    <row r="28" spans="1:24" ht="15">
      <c r="A28" s="46" t="s">
        <v>62</v>
      </c>
      <c r="B28" s="72">
        <f t="shared" si="2"/>
        <v>6377822</v>
      </c>
      <c r="C28" s="78"/>
      <c r="D28" s="78"/>
      <c r="E28" s="78"/>
      <c r="F28" s="78"/>
      <c r="G28" s="78"/>
      <c r="H28" s="78"/>
      <c r="I28" s="78"/>
      <c r="J28" s="78"/>
      <c r="K28" s="78">
        <v>6377822</v>
      </c>
      <c r="L28" s="78"/>
      <c r="M28" s="78"/>
      <c r="N28" s="80"/>
      <c r="O28" s="78"/>
      <c r="P28" s="78"/>
      <c r="Q28" s="78"/>
      <c r="R28" s="78"/>
      <c r="S28" s="78"/>
      <c r="T28" s="80"/>
      <c r="U28" s="80"/>
      <c r="V28" s="78"/>
      <c r="W28" s="78"/>
      <c r="X28" s="80"/>
    </row>
    <row r="29" spans="1:24" ht="15">
      <c r="A29" s="46" t="s">
        <v>63</v>
      </c>
      <c r="B29" s="72">
        <f t="shared" si="2"/>
        <v>750000</v>
      </c>
      <c r="C29" s="78">
        <v>250000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80">
        <v>132000</v>
      </c>
      <c r="O29" s="78"/>
      <c r="P29" s="78"/>
      <c r="Q29" s="78"/>
      <c r="R29" s="78"/>
      <c r="S29" s="78"/>
      <c r="T29" s="80">
        <v>368000</v>
      </c>
      <c r="U29" s="80"/>
      <c r="V29" s="78"/>
      <c r="W29" s="78"/>
      <c r="X29" s="80"/>
    </row>
    <row r="30" spans="1:24" ht="15">
      <c r="A30" s="47" t="s">
        <v>64</v>
      </c>
      <c r="B30" s="73">
        <f>SUM(B15:B29)</f>
        <v>67241597</v>
      </c>
      <c r="C30" s="83">
        <f>SUM(C15:C29)</f>
        <v>9185532</v>
      </c>
      <c r="D30" s="83">
        <f aca="true" t="shared" si="3" ref="D30:X30">SUM(D15:D29)</f>
        <v>423000</v>
      </c>
      <c r="E30" s="83">
        <f t="shared" si="3"/>
        <v>44450</v>
      </c>
      <c r="F30" s="83">
        <f t="shared" si="3"/>
        <v>0</v>
      </c>
      <c r="G30" s="83">
        <f t="shared" si="3"/>
        <v>0</v>
      </c>
      <c r="H30" s="83">
        <f t="shared" si="3"/>
        <v>0</v>
      </c>
      <c r="I30" s="83">
        <f t="shared" si="3"/>
        <v>1162000</v>
      </c>
      <c r="J30" s="83">
        <f t="shared" si="3"/>
        <v>0</v>
      </c>
      <c r="K30" s="83">
        <f t="shared" si="3"/>
        <v>6377822</v>
      </c>
      <c r="L30" s="83">
        <f t="shared" si="3"/>
        <v>7020031</v>
      </c>
      <c r="M30" s="83">
        <f t="shared" si="3"/>
        <v>4710000</v>
      </c>
      <c r="N30" s="83">
        <f t="shared" si="3"/>
        <v>6352000</v>
      </c>
      <c r="O30" s="83">
        <f t="shared" si="3"/>
        <v>665732</v>
      </c>
      <c r="P30" s="83">
        <f t="shared" si="3"/>
        <v>613000</v>
      </c>
      <c r="Q30" s="83">
        <f t="shared" si="3"/>
        <v>387500</v>
      </c>
      <c r="R30" s="83">
        <f t="shared" si="3"/>
        <v>890000</v>
      </c>
      <c r="S30" s="83">
        <f t="shared" si="3"/>
        <v>63500</v>
      </c>
      <c r="T30" s="83">
        <f t="shared" si="3"/>
        <v>5342440</v>
      </c>
      <c r="U30" s="83">
        <f t="shared" si="3"/>
        <v>0</v>
      </c>
      <c r="V30" s="83">
        <f t="shared" si="3"/>
        <v>20638251</v>
      </c>
      <c r="W30" s="83">
        <f t="shared" si="3"/>
        <v>191339</v>
      </c>
      <c r="X30" s="83">
        <f t="shared" si="3"/>
        <v>3175000</v>
      </c>
    </row>
    <row r="31" spans="1:24" ht="15">
      <c r="A31" s="46" t="s">
        <v>76</v>
      </c>
      <c r="B31" s="72">
        <f>SUM(C31:X31)</f>
        <v>1929621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80"/>
      <c r="O31" s="78"/>
      <c r="P31" s="78"/>
      <c r="Q31" s="78"/>
      <c r="R31" s="78"/>
      <c r="S31" s="78"/>
      <c r="T31" s="80"/>
      <c r="U31" s="80"/>
      <c r="V31" s="78"/>
      <c r="W31" s="78"/>
      <c r="X31" s="80">
        <v>1929621</v>
      </c>
    </row>
    <row r="32" spans="1:24" ht="15">
      <c r="A32" s="47" t="s">
        <v>77</v>
      </c>
      <c r="B32" s="73">
        <f>SUM(B31)</f>
        <v>1929621</v>
      </c>
      <c r="C32" s="83">
        <f>SUM(C31)</f>
        <v>0</v>
      </c>
      <c r="D32" s="83">
        <f aca="true" t="shared" si="4" ref="D32:X32">SUM(D31)</f>
        <v>0</v>
      </c>
      <c r="E32" s="83">
        <f t="shared" si="4"/>
        <v>0</v>
      </c>
      <c r="F32" s="83">
        <f t="shared" si="4"/>
        <v>0</v>
      </c>
      <c r="G32" s="83">
        <f t="shared" si="4"/>
        <v>0</v>
      </c>
      <c r="H32" s="83">
        <f t="shared" si="4"/>
        <v>0</v>
      </c>
      <c r="I32" s="83">
        <f t="shared" si="4"/>
        <v>0</v>
      </c>
      <c r="J32" s="83">
        <f t="shared" si="4"/>
        <v>0</v>
      </c>
      <c r="K32" s="83">
        <f t="shared" si="4"/>
        <v>0</v>
      </c>
      <c r="L32" s="83">
        <f t="shared" si="4"/>
        <v>0</v>
      </c>
      <c r="M32" s="83">
        <f t="shared" si="4"/>
        <v>0</v>
      </c>
      <c r="N32" s="83">
        <f t="shared" si="4"/>
        <v>0</v>
      </c>
      <c r="O32" s="83">
        <f t="shared" si="4"/>
        <v>0</v>
      </c>
      <c r="P32" s="83">
        <f t="shared" si="4"/>
        <v>0</v>
      </c>
      <c r="Q32" s="83">
        <f t="shared" si="4"/>
        <v>0</v>
      </c>
      <c r="R32" s="83">
        <f t="shared" si="4"/>
        <v>0</v>
      </c>
      <c r="S32" s="83">
        <f t="shared" si="4"/>
        <v>0</v>
      </c>
      <c r="T32" s="83">
        <f t="shared" si="4"/>
        <v>0</v>
      </c>
      <c r="U32" s="83">
        <f t="shared" si="4"/>
        <v>0</v>
      </c>
      <c r="V32" s="83">
        <f t="shared" si="4"/>
        <v>0</v>
      </c>
      <c r="W32" s="83">
        <f t="shared" si="4"/>
        <v>0</v>
      </c>
      <c r="X32" s="83">
        <f t="shared" si="4"/>
        <v>1929621</v>
      </c>
    </row>
    <row r="33" spans="1:24" ht="15">
      <c r="A33" s="68" t="s">
        <v>125</v>
      </c>
      <c r="B33" s="73">
        <v>1179130</v>
      </c>
      <c r="C33" s="83"/>
      <c r="D33" s="83"/>
      <c r="E33" s="83"/>
      <c r="F33" s="83">
        <v>1347067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</row>
    <row r="34" spans="1:24" ht="15">
      <c r="A34" s="46" t="s">
        <v>80</v>
      </c>
      <c r="B34" s="72">
        <f>SUM(B35:B37)</f>
        <v>4460394</v>
      </c>
      <c r="C34" s="78">
        <f>SUM(C35:C37)</f>
        <v>0</v>
      </c>
      <c r="D34" s="78">
        <f aca="true" t="shared" si="5" ref="D34:X34">SUM(D35:D37)</f>
        <v>0</v>
      </c>
      <c r="E34" s="78">
        <f t="shared" si="5"/>
        <v>0</v>
      </c>
      <c r="F34" s="78">
        <f t="shared" si="5"/>
        <v>0</v>
      </c>
      <c r="G34" s="78">
        <f t="shared" si="5"/>
        <v>312015</v>
      </c>
      <c r="H34" s="78">
        <f t="shared" si="5"/>
        <v>0</v>
      </c>
      <c r="I34" s="78">
        <f t="shared" si="5"/>
        <v>0</v>
      </c>
      <c r="J34" s="78">
        <f t="shared" si="5"/>
        <v>0</v>
      </c>
      <c r="K34" s="78">
        <f t="shared" si="5"/>
        <v>0</v>
      </c>
      <c r="L34" s="78">
        <f t="shared" si="5"/>
        <v>0</v>
      </c>
      <c r="M34" s="78">
        <f t="shared" si="5"/>
        <v>0</v>
      </c>
      <c r="N34" s="78">
        <f t="shared" si="5"/>
        <v>0</v>
      </c>
      <c r="O34" s="78">
        <f t="shared" si="5"/>
        <v>0</v>
      </c>
      <c r="P34" s="78">
        <f t="shared" si="5"/>
        <v>0</v>
      </c>
      <c r="Q34" s="78">
        <f t="shared" si="5"/>
        <v>0</v>
      </c>
      <c r="R34" s="78">
        <f t="shared" si="5"/>
        <v>0</v>
      </c>
      <c r="S34" s="78">
        <f t="shared" si="5"/>
        <v>0</v>
      </c>
      <c r="T34" s="78">
        <f t="shared" si="5"/>
        <v>0</v>
      </c>
      <c r="U34" s="78">
        <f t="shared" si="5"/>
        <v>0</v>
      </c>
      <c r="V34" s="78">
        <f t="shared" si="5"/>
        <v>0</v>
      </c>
      <c r="W34" s="78">
        <f t="shared" si="5"/>
        <v>0</v>
      </c>
      <c r="X34" s="78">
        <f t="shared" si="5"/>
        <v>4148379</v>
      </c>
    </row>
    <row r="35" spans="1:24" ht="15">
      <c r="A35" s="65" t="s">
        <v>128</v>
      </c>
      <c r="B35" s="72">
        <f>SUM(C35:X35)</f>
        <v>3730199</v>
      </c>
      <c r="C35" s="78"/>
      <c r="D35" s="78"/>
      <c r="E35" s="78"/>
      <c r="F35" s="78"/>
      <c r="G35" s="78">
        <v>281820</v>
      </c>
      <c r="H35" s="78"/>
      <c r="I35" s="78"/>
      <c r="J35" s="78"/>
      <c r="K35" s="78"/>
      <c r="L35" s="78"/>
      <c r="M35" s="78"/>
      <c r="N35" s="80"/>
      <c r="O35" s="78"/>
      <c r="P35" s="78"/>
      <c r="Q35" s="78"/>
      <c r="R35" s="78"/>
      <c r="S35" s="78"/>
      <c r="T35" s="80"/>
      <c r="U35" s="80"/>
      <c r="V35" s="78"/>
      <c r="W35" s="78"/>
      <c r="X35" s="80">
        <v>3448379</v>
      </c>
    </row>
    <row r="36" spans="1:24" ht="15">
      <c r="A36" s="65" t="s">
        <v>132</v>
      </c>
      <c r="B36" s="72">
        <f>SUM(C36:X36)</f>
        <v>700000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80"/>
      <c r="O36" s="78"/>
      <c r="P36" s="78"/>
      <c r="Q36" s="78"/>
      <c r="R36" s="78"/>
      <c r="S36" s="78"/>
      <c r="T36" s="80"/>
      <c r="U36" s="80"/>
      <c r="V36" s="78"/>
      <c r="W36" s="78"/>
      <c r="X36" s="80">
        <v>700000</v>
      </c>
    </row>
    <row r="37" spans="1:24" ht="15">
      <c r="A37" s="65" t="s">
        <v>127</v>
      </c>
      <c r="B37" s="72">
        <v>30195</v>
      </c>
      <c r="C37" s="78"/>
      <c r="D37" s="78"/>
      <c r="E37" s="78"/>
      <c r="F37" s="78"/>
      <c r="G37" s="78">
        <v>30195</v>
      </c>
      <c r="H37" s="78"/>
      <c r="I37" s="78"/>
      <c r="J37" s="78"/>
      <c r="K37" s="78"/>
      <c r="L37" s="78"/>
      <c r="M37" s="78"/>
      <c r="N37" s="80"/>
      <c r="O37" s="78"/>
      <c r="P37" s="78"/>
      <c r="Q37" s="78"/>
      <c r="R37" s="78"/>
      <c r="S37" s="78"/>
      <c r="T37" s="80"/>
      <c r="U37" s="80"/>
      <c r="V37" s="78"/>
      <c r="W37" s="78"/>
      <c r="X37" s="80"/>
    </row>
    <row r="38" spans="1:24" ht="15">
      <c r="A38" s="46" t="s">
        <v>79</v>
      </c>
      <c r="B38" s="72">
        <f>SUM(B39:B41)</f>
        <v>8610600</v>
      </c>
      <c r="C38" s="78">
        <f>SUM(C39:C41)</f>
        <v>0</v>
      </c>
      <c r="D38" s="78">
        <f aca="true" t="shared" si="6" ref="D38:X38">SUM(D39:D41)</f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78">
        <f t="shared" si="6"/>
        <v>0</v>
      </c>
      <c r="L38" s="78">
        <f t="shared" si="6"/>
        <v>0</v>
      </c>
      <c r="M38" s="78">
        <f t="shared" si="6"/>
        <v>0</v>
      </c>
      <c r="N38" s="78">
        <f t="shared" si="6"/>
        <v>0</v>
      </c>
      <c r="O38" s="78">
        <f t="shared" si="6"/>
        <v>0</v>
      </c>
      <c r="P38" s="78">
        <f t="shared" si="6"/>
        <v>0</v>
      </c>
      <c r="Q38" s="78">
        <f t="shared" si="6"/>
        <v>6260600</v>
      </c>
      <c r="R38" s="78">
        <f t="shared" si="6"/>
        <v>0</v>
      </c>
      <c r="S38" s="78">
        <f t="shared" si="6"/>
        <v>0</v>
      </c>
      <c r="T38" s="78">
        <f t="shared" si="6"/>
        <v>0</v>
      </c>
      <c r="U38" s="78">
        <f t="shared" si="6"/>
        <v>2350000</v>
      </c>
      <c r="V38" s="78">
        <f t="shared" si="6"/>
        <v>0</v>
      </c>
      <c r="W38" s="78">
        <f t="shared" si="6"/>
        <v>0</v>
      </c>
      <c r="X38" s="78">
        <f t="shared" si="6"/>
        <v>0</v>
      </c>
    </row>
    <row r="39" spans="1:24" ht="15">
      <c r="A39" s="46" t="s">
        <v>65</v>
      </c>
      <c r="B39" s="72">
        <f>SUM(C39:X39)</f>
        <v>0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80"/>
      <c r="O39" s="78"/>
      <c r="P39" s="78"/>
      <c r="Q39" s="78"/>
      <c r="R39" s="78"/>
      <c r="S39" s="78"/>
      <c r="T39" s="80"/>
      <c r="U39" s="80"/>
      <c r="V39" s="78"/>
      <c r="W39" s="78"/>
      <c r="X39" s="80"/>
    </row>
    <row r="40" spans="1:24" ht="15">
      <c r="A40" s="46" t="s">
        <v>66</v>
      </c>
      <c r="B40" s="72">
        <f>SUM(C40:X40)</f>
        <v>2350000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80"/>
      <c r="O40" s="78"/>
      <c r="P40" s="78"/>
      <c r="Q40" s="78"/>
      <c r="R40" s="78"/>
      <c r="S40" s="78"/>
      <c r="T40" s="80"/>
      <c r="U40" s="80">
        <v>2350000</v>
      </c>
      <c r="V40" s="78"/>
      <c r="W40" s="78"/>
      <c r="X40" s="80"/>
    </row>
    <row r="41" spans="1:24" ht="15">
      <c r="A41" s="46" t="s">
        <v>67</v>
      </c>
      <c r="B41" s="72">
        <f>SUM(C41:X41)</f>
        <v>6260600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80"/>
      <c r="O41" s="78"/>
      <c r="P41" s="78"/>
      <c r="Q41" s="78">
        <v>6260600</v>
      </c>
      <c r="R41" s="78"/>
      <c r="S41" s="78"/>
      <c r="T41" s="80"/>
      <c r="U41" s="80"/>
      <c r="V41" s="78"/>
      <c r="W41" s="78"/>
      <c r="X41" s="80"/>
    </row>
    <row r="42" spans="1:24" ht="15">
      <c r="A42" s="47" t="s">
        <v>81</v>
      </c>
      <c r="B42" s="73">
        <f>SUM(B34,B38,)</f>
        <v>13070994</v>
      </c>
      <c r="C42" s="83">
        <f>SUM(C34,C38)</f>
        <v>0</v>
      </c>
      <c r="D42" s="83">
        <f aca="true" t="shared" si="7" ref="D42:X42">SUM(D34,D38)</f>
        <v>0</v>
      </c>
      <c r="E42" s="83">
        <f t="shared" si="7"/>
        <v>0</v>
      </c>
      <c r="F42" s="83">
        <f t="shared" si="7"/>
        <v>0</v>
      </c>
      <c r="G42" s="83">
        <f t="shared" si="7"/>
        <v>312015</v>
      </c>
      <c r="H42" s="83">
        <f t="shared" si="7"/>
        <v>0</v>
      </c>
      <c r="I42" s="83">
        <f t="shared" si="7"/>
        <v>0</v>
      </c>
      <c r="J42" s="83">
        <f t="shared" si="7"/>
        <v>0</v>
      </c>
      <c r="K42" s="83">
        <f t="shared" si="7"/>
        <v>0</v>
      </c>
      <c r="L42" s="83">
        <f t="shared" si="7"/>
        <v>0</v>
      </c>
      <c r="M42" s="83">
        <f t="shared" si="7"/>
        <v>0</v>
      </c>
      <c r="N42" s="83">
        <f t="shared" si="7"/>
        <v>0</v>
      </c>
      <c r="O42" s="83">
        <f t="shared" si="7"/>
        <v>0</v>
      </c>
      <c r="P42" s="83">
        <f t="shared" si="7"/>
        <v>0</v>
      </c>
      <c r="Q42" s="83">
        <f t="shared" si="7"/>
        <v>6260600</v>
      </c>
      <c r="R42" s="83">
        <f t="shared" si="7"/>
        <v>0</v>
      </c>
      <c r="S42" s="83">
        <f t="shared" si="7"/>
        <v>0</v>
      </c>
      <c r="T42" s="83">
        <f t="shared" si="7"/>
        <v>0</v>
      </c>
      <c r="U42" s="83">
        <f t="shared" si="7"/>
        <v>2350000</v>
      </c>
      <c r="V42" s="83">
        <f t="shared" si="7"/>
        <v>0</v>
      </c>
      <c r="W42" s="83">
        <f t="shared" si="7"/>
        <v>0</v>
      </c>
      <c r="X42" s="83">
        <f t="shared" si="7"/>
        <v>4148379</v>
      </c>
    </row>
    <row r="43" spans="1:24" ht="15">
      <c r="A43" s="46" t="s">
        <v>82</v>
      </c>
      <c r="B43" s="72">
        <f>SUM(C43:X43)</f>
        <v>38448819</v>
      </c>
      <c r="C43" s="78"/>
      <c r="D43" s="78"/>
      <c r="E43" s="78"/>
      <c r="F43" s="78"/>
      <c r="G43" s="78"/>
      <c r="H43" s="78"/>
      <c r="I43" s="78"/>
      <c r="J43" s="78">
        <v>29000000</v>
      </c>
      <c r="K43" s="78"/>
      <c r="L43" s="78"/>
      <c r="M43" s="78"/>
      <c r="N43" s="80">
        <v>9448819</v>
      </c>
      <c r="O43" s="78"/>
      <c r="P43" s="78"/>
      <c r="Q43" s="78"/>
      <c r="R43" s="78"/>
      <c r="S43" s="78"/>
      <c r="T43" s="80"/>
      <c r="U43" s="80"/>
      <c r="V43" s="78"/>
      <c r="W43" s="78"/>
      <c r="X43" s="80"/>
    </row>
    <row r="44" spans="1:24" ht="15">
      <c r="A44" s="46" t="s">
        <v>83</v>
      </c>
      <c r="B44" s="72">
        <f>SUM(C44:X44)</f>
        <v>0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80"/>
      <c r="O44" s="78"/>
      <c r="P44" s="78"/>
      <c r="Q44" s="78"/>
      <c r="R44" s="78"/>
      <c r="S44" s="78"/>
      <c r="T44" s="80"/>
      <c r="U44" s="80"/>
      <c r="V44" s="78"/>
      <c r="W44" s="78"/>
      <c r="X44" s="80"/>
    </row>
    <row r="45" spans="1:24" ht="15">
      <c r="A45" s="46" t="s">
        <v>84</v>
      </c>
      <c r="B45" s="72">
        <f>SUM(C45:X45)</f>
        <v>12701825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80">
        <v>12701825</v>
      </c>
      <c r="O45" s="78"/>
      <c r="P45" s="78"/>
      <c r="Q45" s="78"/>
      <c r="R45" s="78"/>
      <c r="S45" s="78"/>
      <c r="T45" s="80"/>
      <c r="U45" s="80"/>
      <c r="V45" s="78"/>
      <c r="W45" s="78"/>
      <c r="X45" s="80"/>
    </row>
    <row r="46" spans="1:24" ht="15">
      <c r="A46" s="46" t="s">
        <v>85</v>
      </c>
      <c r="B46" s="72">
        <f>SUM(C46:X46)</f>
        <v>5980674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80">
        <v>5980674</v>
      </c>
      <c r="O46" s="78"/>
      <c r="P46" s="78"/>
      <c r="Q46" s="78"/>
      <c r="R46" s="78"/>
      <c r="S46" s="78"/>
      <c r="T46" s="80"/>
      <c r="U46" s="80"/>
      <c r="V46" s="78"/>
      <c r="W46" s="78"/>
      <c r="X46" s="80"/>
    </row>
    <row r="47" spans="1:24" ht="15">
      <c r="A47" s="48" t="s">
        <v>90</v>
      </c>
      <c r="B47" s="74">
        <f>SUM(B43:B46)</f>
        <v>57131318</v>
      </c>
      <c r="C47" s="83">
        <f>SUM(C43:C46)</f>
        <v>0</v>
      </c>
      <c r="D47" s="83">
        <f aca="true" t="shared" si="8" ref="D47:S47">SUM(D43:D46)</f>
        <v>0</v>
      </c>
      <c r="E47" s="83">
        <f t="shared" si="8"/>
        <v>0</v>
      </c>
      <c r="F47" s="83">
        <f t="shared" si="8"/>
        <v>0</v>
      </c>
      <c r="G47" s="83">
        <f t="shared" si="8"/>
        <v>0</v>
      </c>
      <c r="H47" s="83">
        <f t="shared" si="8"/>
        <v>0</v>
      </c>
      <c r="I47" s="83">
        <f t="shared" si="8"/>
        <v>0</v>
      </c>
      <c r="J47" s="83">
        <f t="shared" si="8"/>
        <v>29000000</v>
      </c>
      <c r="K47" s="83">
        <f t="shared" si="8"/>
        <v>0</v>
      </c>
      <c r="L47" s="83">
        <f t="shared" si="8"/>
        <v>0</v>
      </c>
      <c r="M47" s="83">
        <f t="shared" si="8"/>
        <v>0</v>
      </c>
      <c r="N47" s="83">
        <f t="shared" si="8"/>
        <v>28131318</v>
      </c>
      <c r="O47" s="83">
        <f t="shared" si="8"/>
        <v>0</v>
      </c>
      <c r="P47" s="83">
        <f t="shared" si="8"/>
        <v>0</v>
      </c>
      <c r="Q47" s="83">
        <f t="shared" si="8"/>
        <v>0</v>
      </c>
      <c r="R47" s="83">
        <f t="shared" si="8"/>
        <v>0</v>
      </c>
      <c r="S47" s="83">
        <f t="shared" si="8"/>
        <v>0</v>
      </c>
      <c r="T47" s="83">
        <f>SUM(T43:T46)</f>
        <v>0</v>
      </c>
      <c r="U47" s="83">
        <f>SUM(U43:U46)</f>
        <v>0</v>
      </c>
      <c r="V47" s="83">
        <f>SUM(V43:V46)</f>
        <v>0</v>
      </c>
      <c r="W47" s="83">
        <f>SUM(W43:W46)</f>
        <v>0</v>
      </c>
      <c r="X47" s="83">
        <f>SUM(X43:X46)</f>
        <v>0</v>
      </c>
    </row>
    <row r="48" spans="1:24" ht="15">
      <c r="A48" s="46" t="s">
        <v>93</v>
      </c>
      <c r="B48" s="75">
        <f>SUM(C48:X48)</f>
        <v>34708484</v>
      </c>
      <c r="C48" s="78"/>
      <c r="D48" s="78"/>
      <c r="E48" s="78"/>
      <c r="F48" s="78"/>
      <c r="G48" s="78"/>
      <c r="H48" s="78"/>
      <c r="I48" s="78">
        <v>11086920</v>
      </c>
      <c r="J48" s="78"/>
      <c r="K48" s="78">
        <v>23621564</v>
      </c>
      <c r="L48" s="78"/>
      <c r="M48" s="78"/>
      <c r="N48" s="80"/>
      <c r="O48" s="78"/>
      <c r="P48" s="78"/>
      <c r="Q48" s="78"/>
      <c r="R48" s="78"/>
      <c r="S48" s="78"/>
      <c r="T48" s="80"/>
      <c r="U48" s="80"/>
      <c r="V48" s="78"/>
      <c r="W48" s="78"/>
      <c r="X48" s="80"/>
    </row>
    <row r="49" spans="1:24" ht="15">
      <c r="A49" s="46" t="s">
        <v>94</v>
      </c>
      <c r="B49" s="72">
        <f>SUM(C49:X49)</f>
        <v>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80"/>
      <c r="O49" s="78"/>
      <c r="P49" s="78"/>
      <c r="Q49" s="78"/>
      <c r="R49" s="78"/>
      <c r="S49" s="78"/>
      <c r="T49" s="80"/>
      <c r="U49" s="80"/>
      <c r="V49" s="78"/>
      <c r="W49" s="78"/>
      <c r="X49" s="80"/>
    </row>
    <row r="50" spans="1:24" ht="15">
      <c r="A50" s="46" t="s">
        <v>96</v>
      </c>
      <c r="B50" s="72">
        <f>SUM(C50:X50)</f>
        <v>0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80"/>
      <c r="O50" s="78"/>
      <c r="P50" s="78"/>
      <c r="Q50" s="78"/>
      <c r="R50" s="78"/>
      <c r="S50" s="78"/>
      <c r="T50" s="80"/>
      <c r="U50" s="80"/>
      <c r="V50" s="78"/>
      <c r="W50" s="78"/>
      <c r="X50" s="80"/>
    </row>
    <row r="51" spans="1:24" ht="15">
      <c r="A51" s="46" t="s">
        <v>95</v>
      </c>
      <c r="B51" s="72">
        <f>SUM(C51:X51)</f>
        <v>2993468</v>
      </c>
      <c r="C51" s="78"/>
      <c r="D51" s="78"/>
      <c r="E51" s="78"/>
      <c r="F51" s="78"/>
      <c r="G51" s="78"/>
      <c r="H51" s="78"/>
      <c r="I51" s="78">
        <v>2993468</v>
      </c>
      <c r="J51" s="78"/>
      <c r="K51" s="78"/>
      <c r="L51" s="78"/>
      <c r="M51" s="78"/>
      <c r="N51" s="80"/>
      <c r="O51" s="78"/>
      <c r="P51" s="78"/>
      <c r="Q51" s="78"/>
      <c r="R51" s="78"/>
      <c r="S51" s="78"/>
      <c r="T51" s="80"/>
      <c r="U51" s="80"/>
      <c r="V51" s="78"/>
      <c r="W51" s="78"/>
      <c r="X51" s="80"/>
    </row>
    <row r="52" spans="1:24" ht="15">
      <c r="A52" s="48" t="s">
        <v>97</v>
      </c>
      <c r="B52" s="74">
        <f>SUM(B48:B51)</f>
        <v>37701952</v>
      </c>
      <c r="C52" s="83">
        <f>SUM(C48:C51)</f>
        <v>0</v>
      </c>
      <c r="D52" s="83">
        <f aca="true" t="shared" si="9" ref="D52:X52">SUM(D48:D51)</f>
        <v>0</v>
      </c>
      <c r="E52" s="83">
        <f t="shared" si="9"/>
        <v>0</v>
      </c>
      <c r="F52" s="83">
        <f t="shared" si="9"/>
        <v>0</v>
      </c>
      <c r="G52" s="83">
        <f t="shared" si="9"/>
        <v>0</v>
      </c>
      <c r="H52" s="83">
        <f t="shared" si="9"/>
        <v>0</v>
      </c>
      <c r="I52" s="83">
        <f t="shared" si="9"/>
        <v>14080388</v>
      </c>
      <c r="J52" s="83">
        <f t="shared" si="9"/>
        <v>0</v>
      </c>
      <c r="K52" s="83">
        <f t="shared" si="9"/>
        <v>23621564</v>
      </c>
      <c r="L52" s="83">
        <f t="shared" si="9"/>
        <v>0</v>
      </c>
      <c r="M52" s="83">
        <f t="shared" si="9"/>
        <v>0</v>
      </c>
      <c r="N52" s="83">
        <f t="shared" si="9"/>
        <v>0</v>
      </c>
      <c r="O52" s="83">
        <f t="shared" si="9"/>
        <v>0</v>
      </c>
      <c r="P52" s="83">
        <f t="shared" si="9"/>
        <v>0</v>
      </c>
      <c r="Q52" s="83">
        <f t="shared" si="9"/>
        <v>0</v>
      </c>
      <c r="R52" s="83">
        <f t="shared" si="9"/>
        <v>0</v>
      </c>
      <c r="S52" s="83">
        <f t="shared" si="9"/>
        <v>0</v>
      </c>
      <c r="T52" s="83">
        <f t="shared" si="9"/>
        <v>0</v>
      </c>
      <c r="U52" s="83">
        <f t="shared" si="9"/>
        <v>0</v>
      </c>
      <c r="V52" s="83">
        <f t="shared" si="9"/>
        <v>0</v>
      </c>
      <c r="W52" s="83">
        <f t="shared" si="9"/>
        <v>0</v>
      </c>
      <c r="X52" s="83">
        <f t="shared" si="9"/>
        <v>0</v>
      </c>
    </row>
    <row r="53" spans="1:24" ht="15">
      <c r="A53" s="65" t="s">
        <v>129</v>
      </c>
      <c r="B53" s="72">
        <f>SUM(C53:X53)</f>
        <v>241560</v>
      </c>
      <c r="C53" s="78"/>
      <c r="D53" s="78"/>
      <c r="E53" s="78"/>
      <c r="F53" s="78"/>
      <c r="G53" s="78">
        <v>241560</v>
      </c>
      <c r="H53" s="78"/>
      <c r="I53" s="78"/>
      <c r="J53" s="78"/>
      <c r="K53" s="78"/>
      <c r="L53" s="78"/>
      <c r="M53" s="78"/>
      <c r="N53" s="80"/>
      <c r="O53" s="78"/>
      <c r="P53" s="78"/>
      <c r="Q53" s="78"/>
      <c r="R53" s="78"/>
      <c r="S53" s="78"/>
      <c r="T53" s="80"/>
      <c r="U53" s="80"/>
      <c r="V53" s="78"/>
      <c r="W53" s="78"/>
      <c r="X53" s="80"/>
    </row>
    <row r="54" spans="1:24" ht="25.5">
      <c r="A54" s="46" t="s">
        <v>86</v>
      </c>
      <c r="B54" s="72">
        <f>SUM(C54:X54)</f>
        <v>0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80"/>
      <c r="O54" s="78"/>
      <c r="P54" s="78"/>
      <c r="Q54" s="78"/>
      <c r="R54" s="78"/>
      <c r="S54" s="78"/>
      <c r="T54" s="80"/>
      <c r="U54" s="80"/>
      <c r="V54" s="78"/>
      <c r="W54" s="78"/>
      <c r="X54" s="80"/>
    </row>
    <row r="55" spans="1:24" ht="15">
      <c r="A55" s="47" t="s">
        <v>87</v>
      </c>
      <c r="B55" s="74">
        <f>SUM(B53:B54)</f>
        <v>241560</v>
      </c>
      <c r="C55" s="83">
        <f>SUM(C53:C54)</f>
        <v>0</v>
      </c>
      <c r="D55" s="83">
        <f aca="true" t="shared" si="10" ref="D55:X55">SUM(D53:D54)</f>
        <v>0</v>
      </c>
      <c r="E55" s="83">
        <f t="shared" si="10"/>
        <v>0</v>
      </c>
      <c r="F55" s="83">
        <f t="shared" si="10"/>
        <v>0</v>
      </c>
      <c r="G55" s="83">
        <f t="shared" si="10"/>
        <v>241560</v>
      </c>
      <c r="H55" s="83">
        <f t="shared" si="10"/>
        <v>0</v>
      </c>
      <c r="I55" s="83">
        <f t="shared" si="10"/>
        <v>0</v>
      </c>
      <c r="J55" s="83">
        <f t="shared" si="10"/>
        <v>0</v>
      </c>
      <c r="K55" s="83">
        <f t="shared" si="10"/>
        <v>0</v>
      </c>
      <c r="L55" s="83">
        <f t="shared" si="10"/>
        <v>0</v>
      </c>
      <c r="M55" s="83">
        <f t="shared" si="10"/>
        <v>0</v>
      </c>
      <c r="N55" s="83">
        <f t="shared" si="10"/>
        <v>0</v>
      </c>
      <c r="O55" s="83">
        <f t="shared" si="10"/>
        <v>0</v>
      </c>
      <c r="P55" s="83">
        <f t="shared" si="10"/>
        <v>0</v>
      </c>
      <c r="Q55" s="83">
        <f t="shared" si="10"/>
        <v>0</v>
      </c>
      <c r="R55" s="83">
        <f t="shared" si="10"/>
        <v>0</v>
      </c>
      <c r="S55" s="83">
        <f t="shared" si="10"/>
        <v>0</v>
      </c>
      <c r="T55" s="83">
        <f t="shared" si="10"/>
        <v>0</v>
      </c>
      <c r="U55" s="83">
        <f t="shared" si="10"/>
        <v>0</v>
      </c>
      <c r="V55" s="83">
        <f t="shared" si="10"/>
        <v>0</v>
      </c>
      <c r="W55" s="83">
        <f t="shared" si="10"/>
        <v>0</v>
      </c>
      <c r="X55" s="83">
        <f t="shared" si="10"/>
        <v>0</v>
      </c>
    </row>
    <row r="56" spans="1:24" ht="15">
      <c r="A56" s="46" t="s">
        <v>68</v>
      </c>
      <c r="B56" s="76">
        <f>SUM(C56:X56)</f>
        <v>3903149</v>
      </c>
      <c r="C56" s="78"/>
      <c r="D56" s="78"/>
      <c r="E56" s="78"/>
      <c r="F56" s="78">
        <v>3903149</v>
      </c>
      <c r="G56" s="78"/>
      <c r="H56" s="78"/>
      <c r="I56" s="78"/>
      <c r="J56" s="78"/>
      <c r="K56" s="78"/>
      <c r="L56" s="78"/>
      <c r="M56" s="78"/>
      <c r="N56" s="80"/>
      <c r="O56" s="78"/>
      <c r="P56" s="78"/>
      <c r="Q56" s="78"/>
      <c r="R56" s="78"/>
      <c r="S56" s="78"/>
      <c r="T56" s="80"/>
      <c r="U56" s="80"/>
      <c r="V56" s="78"/>
      <c r="W56" s="78"/>
      <c r="X56" s="80"/>
    </row>
    <row r="57" spans="1:24" ht="15">
      <c r="A57" s="46" t="s">
        <v>69</v>
      </c>
      <c r="B57" s="76">
        <f>SUM(C57:X57)</f>
        <v>44304457</v>
      </c>
      <c r="C57" s="78"/>
      <c r="D57" s="78"/>
      <c r="E57" s="78"/>
      <c r="F57" s="78"/>
      <c r="G57" s="78">
        <v>44304457</v>
      </c>
      <c r="H57" s="78"/>
      <c r="I57" s="78"/>
      <c r="J57" s="78"/>
      <c r="K57" s="78"/>
      <c r="L57" s="78"/>
      <c r="M57" s="78"/>
      <c r="N57" s="80"/>
      <c r="O57" s="78"/>
      <c r="P57" s="78"/>
      <c r="Q57" s="78"/>
      <c r="R57" s="78"/>
      <c r="S57" s="78"/>
      <c r="T57" s="80"/>
      <c r="U57" s="80"/>
      <c r="V57" s="78"/>
      <c r="W57" s="78"/>
      <c r="X57" s="80"/>
    </row>
    <row r="58" spans="1:24" ht="15">
      <c r="A58" s="49" t="s">
        <v>88</v>
      </c>
      <c r="B58" s="74">
        <f>SUM(B57,B56,B52,B47,B42,B33,B32,B30,B14,B13,B55)</f>
        <v>263837734</v>
      </c>
      <c r="C58" s="83">
        <f>SUM(C57,C56,C52,C47,C42,C33,C32,C30,C14,C13,C55)</f>
        <v>22037959</v>
      </c>
      <c r="D58" s="83">
        <f aca="true" t="shared" si="11" ref="D58:X58">SUM(D57,D56,D52,D47,D42,D33,D32,D30,D14,D13,D55)</f>
        <v>423000</v>
      </c>
      <c r="E58" s="83">
        <f t="shared" si="11"/>
        <v>44450</v>
      </c>
      <c r="F58" s="83">
        <f t="shared" si="11"/>
        <v>5250216</v>
      </c>
      <c r="G58" s="83">
        <f t="shared" si="11"/>
        <v>44858032</v>
      </c>
      <c r="H58" s="83">
        <f t="shared" si="11"/>
        <v>616180</v>
      </c>
      <c r="I58" s="83">
        <f t="shared" si="11"/>
        <v>15242388</v>
      </c>
      <c r="J58" s="83">
        <f t="shared" si="11"/>
        <v>29000000</v>
      </c>
      <c r="K58" s="83">
        <f t="shared" si="11"/>
        <v>29999386</v>
      </c>
      <c r="L58" s="83">
        <f t="shared" si="11"/>
        <v>7020031</v>
      </c>
      <c r="M58" s="83">
        <f t="shared" si="11"/>
        <v>8605300</v>
      </c>
      <c r="N58" s="83">
        <f t="shared" si="11"/>
        <v>38407818</v>
      </c>
      <c r="O58" s="83">
        <f t="shared" si="11"/>
        <v>7032781</v>
      </c>
      <c r="P58" s="83">
        <f t="shared" si="11"/>
        <v>613000</v>
      </c>
      <c r="Q58" s="83">
        <f t="shared" si="11"/>
        <v>6648100</v>
      </c>
      <c r="R58" s="83">
        <f t="shared" si="11"/>
        <v>4361500</v>
      </c>
      <c r="S58" s="83">
        <f t="shared" si="11"/>
        <v>955900</v>
      </c>
      <c r="T58" s="83">
        <f t="shared" si="11"/>
        <v>10306565</v>
      </c>
      <c r="U58" s="83">
        <f t="shared" si="11"/>
        <v>2350000</v>
      </c>
      <c r="V58" s="83">
        <f t="shared" si="11"/>
        <v>20788726</v>
      </c>
      <c r="W58" s="83">
        <f t="shared" si="11"/>
        <v>191339</v>
      </c>
      <c r="X58" s="83">
        <f t="shared" si="11"/>
        <v>9253000</v>
      </c>
    </row>
    <row r="59" ht="15">
      <c r="A59" s="3"/>
    </row>
    <row r="60" ht="15">
      <c r="A60" s="3" t="s">
        <v>186</v>
      </c>
    </row>
    <row r="61" ht="15">
      <c r="A61" s="3"/>
    </row>
    <row r="62" ht="15">
      <c r="A62" s="3"/>
    </row>
    <row r="63" ht="15">
      <c r="A63" s="3"/>
    </row>
  </sheetData>
  <sheetProtection/>
  <printOptions/>
  <pageMargins left="0.7" right="0.7" top="0.75" bottom="0.75" header="0.3" footer="0.3"/>
  <pageSetup horizontalDpi="600" verticalDpi="600" orientation="portrait" paperSize="9" scale="72" r:id="rId1"/>
  <headerFooter>
    <oddHeader>&amp;R2.sz.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selection activeCell="W2" sqref="W2"/>
    </sheetView>
  </sheetViews>
  <sheetFormatPr defaultColWidth="9.140625" defaultRowHeight="15"/>
  <cols>
    <col min="1" max="1" width="63.140625" style="2" customWidth="1"/>
    <col min="2" max="2" width="29.28125" style="15" customWidth="1"/>
    <col min="3" max="3" width="9.00390625" style="2" bestFit="1" customWidth="1"/>
    <col min="4" max="4" width="7.00390625" style="2" bestFit="1" customWidth="1"/>
    <col min="5" max="5" width="6.00390625" style="2" bestFit="1" customWidth="1"/>
    <col min="6" max="6" width="8.00390625" style="2" bestFit="1" customWidth="1"/>
    <col min="7" max="7" width="9.00390625" style="2" bestFit="1" customWidth="1"/>
    <col min="8" max="8" width="7.00390625" style="2" bestFit="1" customWidth="1"/>
    <col min="9" max="11" width="9.00390625" style="2" bestFit="1" customWidth="1"/>
    <col min="12" max="13" width="8.00390625" style="2" bestFit="1" customWidth="1"/>
    <col min="14" max="14" width="9.00390625" style="42" bestFit="1" customWidth="1"/>
    <col min="15" max="15" width="8.00390625" style="2" bestFit="1" customWidth="1"/>
    <col min="16" max="16" width="7.00390625" style="2" bestFit="1" customWidth="1"/>
    <col min="17" max="18" width="8.00390625" style="2" bestFit="1" customWidth="1"/>
    <col min="19" max="19" width="7.00390625" style="2" bestFit="1" customWidth="1"/>
    <col min="20" max="20" width="9.00390625" style="42" bestFit="1" customWidth="1"/>
    <col min="21" max="21" width="8.00390625" style="42" bestFit="1" customWidth="1"/>
    <col min="22" max="22" width="9.00390625" style="2" bestFit="1" customWidth="1"/>
    <col min="23" max="23" width="7.00390625" style="2" bestFit="1" customWidth="1"/>
    <col min="24" max="24" width="8.00390625" style="42" bestFit="1" customWidth="1"/>
    <col min="25" max="25" width="9.140625" style="2" customWidth="1"/>
  </cols>
  <sheetData>
    <row r="1" spans="1:13" ht="15.75">
      <c r="A1" s="16" t="s">
        <v>23</v>
      </c>
      <c r="B1" s="16"/>
      <c r="M1" s="16"/>
    </row>
    <row r="2" spans="1:24" ht="15.75">
      <c r="A2" s="16" t="s">
        <v>89</v>
      </c>
      <c r="B2" s="16"/>
      <c r="C2" s="78" t="s">
        <v>134</v>
      </c>
      <c r="D2" s="78" t="s">
        <v>135</v>
      </c>
      <c r="E2" s="78" t="s">
        <v>138</v>
      </c>
      <c r="F2" s="78" t="s">
        <v>137</v>
      </c>
      <c r="G2" s="78" t="s">
        <v>139</v>
      </c>
      <c r="H2" s="78" t="s">
        <v>140</v>
      </c>
      <c r="I2" s="78" t="s">
        <v>141</v>
      </c>
      <c r="J2" s="78" t="s">
        <v>142</v>
      </c>
      <c r="K2" s="78" t="s">
        <v>131</v>
      </c>
      <c r="L2" s="78" t="s">
        <v>143</v>
      </c>
      <c r="M2" s="79" t="s">
        <v>144</v>
      </c>
      <c r="N2" s="80" t="s">
        <v>136</v>
      </c>
      <c r="O2" s="78" t="s">
        <v>145</v>
      </c>
      <c r="P2" s="78" t="s">
        <v>146</v>
      </c>
      <c r="Q2" s="78" t="s">
        <v>147</v>
      </c>
      <c r="R2" s="78" t="s">
        <v>148</v>
      </c>
      <c r="S2" s="78" t="s">
        <v>149</v>
      </c>
      <c r="T2" s="80" t="s">
        <v>150</v>
      </c>
      <c r="U2" s="80" t="s">
        <v>151</v>
      </c>
      <c r="V2" s="78" t="s">
        <v>152</v>
      </c>
      <c r="W2" s="78" t="s">
        <v>153</v>
      </c>
      <c r="X2" s="80" t="s">
        <v>154</v>
      </c>
    </row>
    <row r="3" spans="3:24" ht="15">
      <c r="C3" s="81" t="s">
        <v>10</v>
      </c>
      <c r="D3" s="81" t="s">
        <v>12</v>
      </c>
      <c r="E3" s="81" t="s">
        <v>18</v>
      </c>
      <c r="F3" s="81" t="s">
        <v>126</v>
      </c>
      <c r="G3" s="81" t="s">
        <v>43</v>
      </c>
      <c r="H3" s="81" t="s">
        <v>29</v>
      </c>
      <c r="I3" s="81" t="s">
        <v>40</v>
      </c>
      <c r="J3" s="81" t="s">
        <v>44</v>
      </c>
      <c r="K3" s="81" t="s">
        <v>130</v>
      </c>
      <c r="L3" s="81" t="s">
        <v>13</v>
      </c>
      <c r="M3" s="81" t="s">
        <v>16</v>
      </c>
      <c r="N3" s="82" t="s">
        <v>11</v>
      </c>
      <c r="O3" s="81" t="s">
        <v>14</v>
      </c>
      <c r="P3" s="81" t="s">
        <v>32</v>
      </c>
      <c r="Q3" s="81" t="s">
        <v>33</v>
      </c>
      <c r="R3" s="81" t="s">
        <v>17</v>
      </c>
      <c r="S3" s="81" t="s">
        <v>15</v>
      </c>
      <c r="T3" s="82" t="s">
        <v>39</v>
      </c>
      <c r="U3" s="82" t="s">
        <v>36</v>
      </c>
      <c r="V3" s="81" t="s">
        <v>27</v>
      </c>
      <c r="W3" s="81" t="s">
        <v>92</v>
      </c>
      <c r="X3" s="82" t="s">
        <v>91</v>
      </c>
    </row>
    <row r="4" spans="1:24" ht="15">
      <c r="A4" s="45" t="s">
        <v>0</v>
      </c>
      <c r="B4" s="69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0"/>
      <c r="O4" s="78"/>
      <c r="P4" s="78"/>
      <c r="Q4" s="78"/>
      <c r="R4" s="78"/>
      <c r="S4" s="78"/>
      <c r="T4" s="80"/>
      <c r="U4" s="80"/>
      <c r="V4" s="78"/>
      <c r="W4" s="78"/>
      <c r="X4" s="80"/>
    </row>
    <row r="5" spans="1:24" ht="15">
      <c r="A5" s="46" t="s">
        <v>46</v>
      </c>
      <c r="B5" s="70">
        <f aca="true" t="shared" si="0" ref="B5:B12">SUM(C5:X5)</f>
        <v>20438122</v>
      </c>
      <c r="C5" s="78">
        <v>2511600</v>
      </c>
      <c r="D5" s="78"/>
      <c r="E5" s="78"/>
      <c r="F5" s="78"/>
      <c r="G5" s="78"/>
      <c r="H5" s="78">
        <v>489180</v>
      </c>
      <c r="I5" s="78"/>
      <c r="J5" s="78"/>
      <c r="K5" s="78"/>
      <c r="L5" s="78"/>
      <c r="M5" s="78">
        <v>3161400</v>
      </c>
      <c r="N5" s="80">
        <v>2784000</v>
      </c>
      <c r="O5" s="78">
        <v>5074942</v>
      </c>
      <c r="P5" s="78"/>
      <c r="Q5" s="78"/>
      <c r="R5" s="78">
        <v>1920000</v>
      </c>
      <c r="S5" s="78">
        <v>536400</v>
      </c>
      <c r="T5" s="80">
        <v>3960600</v>
      </c>
      <c r="U5" s="80"/>
      <c r="V5" s="78"/>
      <c r="W5" s="78"/>
      <c r="X5" s="80"/>
    </row>
    <row r="6" spans="1:24" ht="15">
      <c r="A6" s="46" t="s">
        <v>47</v>
      </c>
      <c r="B6" s="71">
        <f t="shared" si="0"/>
        <v>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80"/>
      <c r="O6" s="78"/>
      <c r="P6" s="78"/>
      <c r="Q6" s="78"/>
      <c r="R6" s="78"/>
      <c r="S6" s="78"/>
      <c r="T6" s="80"/>
      <c r="U6" s="80"/>
      <c r="V6" s="78"/>
      <c r="W6" s="78"/>
      <c r="X6" s="80"/>
    </row>
    <row r="7" spans="1:24" ht="15">
      <c r="A7" s="46" t="s">
        <v>48</v>
      </c>
      <c r="B7" s="71">
        <f t="shared" si="0"/>
        <v>954000</v>
      </c>
      <c r="C7" s="78">
        <v>120000</v>
      </c>
      <c r="D7" s="78"/>
      <c r="E7" s="78"/>
      <c r="F7" s="78"/>
      <c r="G7" s="78"/>
      <c r="H7" s="78">
        <v>32000</v>
      </c>
      <c r="I7" s="78"/>
      <c r="J7" s="78"/>
      <c r="K7" s="78"/>
      <c r="L7" s="78"/>
      <c r="M7" s="78">
        <v>120000</v>
      </c>
      <c r="N7" s="80">
        <v>150000</v>
      </c>
      <c r="O7" s="78">
        <v>120000</v>
      </c>
      <c r="P7" s="78"/>
      <c r="Q7" s="78"/>
      <c r="R7" s="78">
        <v>120000</v>
      </c>
      <c r="S7" s="78">
        <v>72000</v>
      </c>
      <c r="T7" s="80">
        <v>220000</v>
      </c>
      <c r="U7" s="80"/>
      <c r="V7" s="78"/>
      <c r="W7" s="78"/>
      <c r="X7" s="80"/>
    </row>
    <row r="8" spans="1:24" ht="15">
      <c r="A8" s="65" t="s">
        <v>133</v>
      </c>
      <c r="B8" s="71">
        <f t="shared" si="0"/>
        <v>62000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0"/>
      <c r="O8" s="78">
        <v>62000</v>
      </c>
      <c r="P8" s="78"/>
      <c r="Q8" s="78"/>
      <c r="R8" s="78"/>
      <c r="S8" s="78"/>
      <c r="T8" s="80"/>
      <c r="U8" s="80"/>
      <c r="V8" s="78"/>
      <c r="W8" s="78"/>
      <c r="X8" s="80"/>
    </row>
    <row r="9" spans="1:24" ht="15">
      <c r="A9" s="46" t="s">
        <v>70</v>
      </c>
      <c r="B9" s="71">
        <f t="shared" si="0"/>
        <v>402507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>
        <v>400</v>
      </c>
      <c r="N9" s="80"/>
      <c r="O9" s="78">
        <v>118107</v>
      </c>
      <c r="P9" s="78"/>
      <c r="Q9" s="78"/>
      <c r="R9" s="78">
        <v>140000</v>
      </c>
      <c r="S9" s="78">
        <v>144000</v>
      </c>
      <c r="T9" s="80"/>
      <c r="U9" s="80"/>
      <c r="V9" s="78"/>
      <c r="W9" s="78"/>
      <c r="X9" s="80"/>
    </row>
    <row r="10" spans="1:24" ht="15">
      <c r="A10" s="46" t="s">
        <v>49</v>
      </c>
      <c r="B10" s="71">
        <f t="shared" si="0"/>
        <v>7389327</v>
      </c>
      <c r="C10" s="78">
        <v>7389327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80"/>
      <c r="O10" s="78"/>
      <c r="P10" s="78"/>
      <c r="Q10" s="78"/>
      <c r="R10" s="78"/>
      <c r="S10" s="78"/>
      <c r="T10" s="80"/>
      <c r="U10" s="80"/>
      <c r="V10" s="78"/>
      <c r="W10" s="78"/>
      <c r="X10" s="80"/>
    </row>
    <row r="11" spans="1:24" ht="15">
      <c r="A11" s="65" t="s">
        <v>120</v>
      </c>
      <c r="B11" s="71">
        <f t="shared" si="0"/>
        <v>1568000</v>
      </c>
      <c r="C11" s="78">
        <v>563500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80">
        <v>372500</v>
      </c>
      <c r="O11" s="78"/>
      <c r="P11" s="78"/>
      <c r="Q11" s="78"/>
      <c r="R11" s="78">
        <v>502000</v>
      </c>
      <c r="S11" s="78"/>
      <c r="T11" s="80"/>
      <c r="U11" s="80"/>
      <c r="V11" s="78">
        <v>130000</v>
      </c>
      <c r="W11" s="78"/>
      <c r="X11" s="80"/>
    </row>
    <row r="12" spans="1:24" ht="15">
      <c r="A12" s="46" t="s">
        <v>51</v>
      </c>
      <c r="B12" s="72">
        <f t="shared" si="0"/>
        <v>270000</v>
      </c>
      <c r="C12" s="78">
        <v>270000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80"/>
      <c r="O12" s="78"/>
      <c r="P12" s="78"/>
      <c r="Q12" s="78"/>
      <c r="R12" s="78"/>
      <c r="S12" s="78"/>
      <c r="T12" s="80"/>
      <c r="U12" s="80"/>
      <c r="V12" s="78"/>
      <c r="W12" s="78"/>
      <c r="X12" s="80"/>
    </row>
    <row r="13" spans="1:24" ht="15">
      <c r="A13" s="47" t="s">
        <v>71</v>
      </c>
      <c r="B13" s="73">
        <f>SUM(B5:B12)</f>
        <v>31083956</v>
      </c>
      <c r="C13" s="83">
        <f>SUM(C5:C12)</f>
        <v>10854427</v>
      </c>
      <c r="D13" s="83">
        <f aca="true" t="shared" si="1" ref="D13:X13">SUM(D5:D12)</f>
        <v>0</v>
      </c>
      <c r="E13" s="83"/>
      <c r="F13" s="83"/>
      <c r="G13" s="83">
        <f t="shared" si="1"/>
        <v>0</v>
      </c>
      <c r="H13" s="83">
        <f t="shared" si="1"/>
        <v>521180</v>
      </c>
      <c r="I13" s="83">
        <f t="shared" si="1"/>
        <v>0</v>
      </c>
      <c r="J13" s="83"/>
      <c r="K13" s="83"/>
      <c r="L13" s="83"/>
      <c r="M13" s="83">
        <f t="shared" si="1"/>
        <v>3281800</v>
      </c>
      <c r="N13" s="83">
        <f t="shared" si="1"/>
        <v>3306500</v>
      </c>
      <c r="O13" s="83">
        <f t="shared" si="1"/>
        <v>5375049</v>
      </c>
      <c r="P13" s="83">
        <f t="shared" si="1"/>
        <v>0</v>
      </c>
      <c r="Q13" s="83">
        <f t="shared" si="1"/>
        <v>0</v>
      </c>
      <c r="R13" s="83">
        <f t="shared" si="1"/>
        <v>2682000</v>
      </c>
      <c r="S13" s="83">
        <f t="shared" si="1"/>
        <v>752400</v>
      </c>
      <c r="T13" s="83">
        <f t="shared" si="1"/>
        <v>4180600</v>
      </c>
      <c r="U13" s="83">
        <f t="shared" si="1"/>
        <v>0</v>
      </c>
      <c r="V13" s="83">
        <f t="shared" si="1"/>
        <v>130000</v>
      </c>
      <c r="W13" s="83">
        <f t="shared" si="1"/>
        <v>0</v>
      </c>
      <c r="X13" s="83">
        <f t="shared" si="1"/>
        <v>0</v>
      </c>
    </row>
    <row r="14" spans="1:24" ht="15">
      <c r="A14" s="47" t="s">
        <v>72</v>
      </c>
      <c r="B14" s="73">
        <f>SUM(C14:X14)</f>
        <v>6050000</v>
      </c>
      <c r="C14" s="83">
        <v>1998000</v>
      </c>
      <c r="D14" s="83"/>
      <c r="E14" s="83"/>
      <c r="F14" s="83"/>
      <c r="G14" s="83"/>
      <c r="H14" s="83">
        <v>95000</v>
      </c>
      <c r="I14" s="83"/>
      <c r="J14" s="83"/>
      <c r="K14" s="83"/>
      <c r="L14" s="83"/>
      <c r="M14" s="83">
        <v>613500</v>
      </c>
      <c r="N14" s="83">
        <v>618000</v>
      </c>
      <c r="O14" s="83">
        <v>992000</v>
      </c>
      <c r="P14" s="83"/>
      <c r="Q14" s="83"/>
      <c r="R14" s="83">
        <v>789500</v>
      </c>
      <c r="S14" s="83">
        <v>140000</v>
      </c>
      <c r="T14" s="83">
        <v>783525</v>
      </c>
      <c r="U14" s="83"/>
      <c r="V14" s="83">
        <v>20475</v>
      </c>
      <c r="W14" s="83"/>
      <c r="X14" s="83"/>
    </row>
    <row r="15" spans="1:24" ht="15">
      <c r="A15" s="46" t="s">
        <v>52</v>
      </c>
      <c r="B15" s="72">
        <f aca="true" t="shared" si="2" ref="B15:B29">SUM(C15:X15)</f>
        <v>30000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80"/>
      <c r="O15" s="78">
        <v>30000</v>
      </c>
      <c r="P15" s="78"/>
      <c r="Q15" s="78"/>
      <c r="R15" s="78"/>
      <c r="S15" s="78"/>
      <c r="T15" s="80"/>
      <c r="U15" s="80"/>
      <c r="V15" s="78"/>
      <c r="W15" s="78"/>
      <c r="X15" s="80"/>
    </row>
    <row r="16" spans="1:24" ht="15">
      <c r="A16" s="46" t="s">
        <v>53</v>
      </c>
      <c r="B16" s="72">
        <f t="shared" si="2"/>
        <v>10400000</v>
      </c>
      <c r="C16" s="78">
        <v>2100000</v>
      </c>
      <c r="D16" s="78">
        <v>35000</v>
      </c>
      <c r="E16" s="78">
        <v>35000</v>
      </c>
      <c r="F16" s="78"/>
      <c r="G16" s="78"/>
      <c r="H16" s="78"/>
      <c r="I16" s="78">
        <v>300000</v>
      </c>
      <c r="J16" s="78"/>
      <c r="K16" s="78"/>
      <c r="L16" s="78"/>
      <c r="M16" s="78">
        <v>280000</v>
      </c>
      <c r="N16" s="80">
        <v>4000000</v>
      </c>
      <c r="O16" s="78"/>
      <c r="P16" s="78"/>
      <c r="Q16" s="78"/>
      <c r="R16" s="78">
        <v>600000</v>
      </c>
      <c r="S16" s="78">
        <v>50000</v>
      </c>
      <c r="T16" s="80">
        <v>500000</v>
      </c>
      <c r="U16" s="80"/>
      <c r="V16" s="78"/>
      <c r="W16" s="78"/>
      <c r="X16" s="80">
        <v>2500000</v>
      </c>
    </row>
    <row r="17" spans="1:24" ht="15">
      <c r="A17" s="46" t="s">
        <v>54</v>
      </c>
      <c r="B17" s="71">
        <f t="shared" si="2"/>
        <v>1071016</v>
      </c>
      <c r="C17" s="78">
        <v>821016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80"/>
      <c r="O17" s="78"/>
      <c r="P17" s="78">
        <v>138000</v>
      </c>
      <c r="Q17" s="78"/>
      <c r="R17" s="78"/>
      <c r="S17" s="78"/>
      <c r="T17" s="80">
        <v>112000</v>
      </c>
      <c r="U17" s="80"/>
      <c r="V17" s="78"/>
      <c r="W17" s="78"/>
      <c r="X17" s="80"/>
    </row>
    <row r="18" spans="1:24" ht="15">
      <c r="A18" s="65" t="s">
        <v>55</v>
      </c>
      <c r="B18" s="71">
        <f t="shared" si="2"/>
        <v>521440</v>
      </c>
      <c r="C18" s="78">
        <v>320000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80">
        <v>95000</v>
      </c>
      <c r="O18" s="78">
        <v>24000</v>
      </c>
      <c r="P18" s="78">
        <v>15000</v>
      </c>
      <c r="Q18" s="78">
        <v>15000</v>
      </c>
      <c r="R18" s="78"/>
      <c r="S18" s="78"/>
      <c r="T18" s="80">
        <v>52440</v>
      </c>
      <c r="U18" s="80"/>
      <c r="V18" s="78"/>
      <c r="W18" s="78"/>
      <c r="X18" s="80"/>
    </row>
    <row r="19" spans="1:24" ht="15">
      <c r="A19" s="46" t="s">
        <v>56</v>
      </c>
      <c r="B19" s="71">
        <f t="shared" si="2"/>
        <v>3703000</v>
      </c>
      <c r="C19" s="78">
        <v>200000</v>
      </c>
      <c r="D19" s="78">
        <v>23000</v>
      </c>
      <c r="E19" s="78"/>
      <c r="F19" s="78"/>
      <c r="G19" s="78"/>
      <c r="H19" s="78"/>
      <c r="I19" s="78"/>
      <c r="J19" s="78"/>
      <c r="K19" s="78"/>
      <c r="L19" s="78">
        <v>2140000</v>
      </c>
      <c r="M19" s="78"/>
      <c r="N19" s="80">
        <v>250000</v>
      </c>
      <c r="O19" s="78">
        <v>250000</v>
      </c>
      <c r="P19" s="78">
        <v>250000</v>
      </c>
      <c r="Q19" s="78">
        <v>250000</v>
      </c>
      <c r="R19" s="78">
        <v>90000</v>
      </c>
      <c r="S19" s="78"/>
      <c r="T19" s="80">
        <v>250000</v>
      </c>
      <c r="U19" s="80"/>
      <c r="V19" s="78"/>
      <c r="W19" s="78"/>
      <c r="X19" s="80"/>
    </row>
    <row r="20" spans="1:24" ht="15">
      <c r="A20" s="65" t="s">
        <v>57</v>
      </c>
      <c r="B20" s="72">
        <f t="shared" si="2"/>
        <v>16401250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80"/>
      <c r="O20" s="78"/>
      <c r="P20" s="78"/>
      <c r="Q20" s="78"/>
      <c r="R20" s="78"/>
      <c r="S20" s="78"/>
      <c r="T20" s="80"/>
      <c r="U20" s="80"/>
      <c r="V20" s="78">
        <v>16250590</v>
      </c>
      <c r="W20" s="78">
        <v>150660</v>
      </c>
      <c r="X20" s="80"/>
    </row>
    <row r="21" spans="1:24" ht="15">
      <c r="A21" s="46" t="s">
        <v>73</v>
      </c>
      <c r="B21" s="71">
        <f t="shared" si="2"/>
        <v>3000000</v>
      </c>
      <c r="C21" s="78">
        <v>4516</v>
      </c>
      <c r="D21" s="78"/>
      <c r="E21" s="78"/>
      <c r="F21" s="78"/>
      <c r="G21" s="78"/>
      <c r="H21" s="78"/>
      <c r="I21" s="78"/>
      <c r="J21" s="78"/>
      <c r="K21" s="78"/>
      <c r="L21" s="78">
        <v>2853752</v>
      </c>
      <c r="M21" s="78"/>
      <c r="N21" s="80"/>
      <c r="O21" s="78">
        <v>141732</v>
      </c>
      <c r="P21" s="78"/>
      <c r="Q21" s="78"/>
      <c r="R21" s="78"/>
      <c r="S21" s="78"/>
      <c r="T21" s="80"/>
      <c r="U21" s="80"/>
      <c r="V21" s="78"/>
      <c r="W21" s="78"/>
      <c r="X21" s="80"/>
    </row>
    <row r="22" spans="1:24" ht="15">
      <c r="A22" s="46" t="s">
        <v>58</v>
      </c>
      <c r="B22" s="71">
        <f t="shared" si="2"/>
        <v>1156998</v>
      </c>
      <c r="C22" s="78">
        <v>200000</v>
      </c>
      <c r="D22" s="78"/>
      <c r="E22" s="78"/>
      <c r="F22" s="78"/>
      <c r="G22" s="78"/>
      <c r="H22" s="78"/>
      <c r="I22" s="78"/>
      <c r="J22" s="78"/>
      <c r="K22" s="78"/>
      <c r="L22" s="78">
        <v>556998</v>
      </c>
      <c r="M22" s="78">
        <v>200000</v>
      </c>
      <c r="N22" s="80">
        <v>200000</v>
      </c>
      <c r="O22" s="78"/>
      <c r="P22" s="78"/>
      <c r="Q22" s="78"/>
      <c r="R22" s="78"/>
      <c r="S22" s="78"/>
      <c r="T22" s="80"/>
      <c r="U22" s="80"/>
      <c r="V22" s="78"/>
      <c r="W22" s="78"/>
      <c r="X22" s="80"/>
    </row>
    <row r="23" spans="1:24" ht="15">
      <c r="A23" s="46" t="s">
        <v>74</v>
      </c>
      <c r="B23" s="72">
        <f t="shared" si="2"/>
        <v>96000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80">
        <v>96000</v>
      </c>
      <c r="O23" s="78"/>
      <c r="P23" s="78"/>
      <c r="Q23" s="78"/>
      <c r="R23" s="78"/>
      <c r="S23" s="78"/>
      <c r="T23" s="80"/>
      <c r="U23" s="80"/>
      <c r="V23" s="78"/>
      <c r="W23" s="78"/>
      <c r="X23" s="80"/>
    </row>
    <row r="24" spans="1:24" ht="15">
      <c r="A24" s="46" t="s">
        <v>59</v>
      </c>
      <c r="B24" s="72">
        <f t="shared" si="2"/>
        <v>500000</v>
      </c>
      <c r="C24" s="78">
        <v>380000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80">
        <v>120000</v>
      </c>
      <c r="O24" s="78"/>
      <c r="P24" s="78"/>
      <c r="Q24" s="78"/>
      <c r="R24" s="78"/>
      <c r="S24" s="78"/>
      <c r="T24" s="80"/>
      <c r="U24" s="80"/>
      <c r="V24" s="78"/>
      <c r="W24" s="78"/>
      <c r="X24" s="80"/>
    </row>
    <row r="25" spans="1:24" ht="15">
      <c r="A25" s="46" t="s">
        <v>75</v>
      </c>
      <c r="B25" s="71">
        <f t="shared" si="2"/>
        <v>11759000</v>
      </c>
      <c r="C25" s="78">
        <v>3000000</v>
      </c>
      <c r="D25" s="78">
        <v>300000</v>
      </c>
      <c r="E25" s="78"/>
      <c r="F25" s="78"/>
      <c r="G25" s="78"/>
      <c r="H25" s="78"/>
      <c r="I25" s="78">
        <v>700000</v>
      </c>
      <c r="J25" s="78"/>
      <c r="K25" s="78"/>
      <c r="L25" s="78"/>
      <c r="M25" s="78">
        <v>4100000</v>
      </c>
      <c r="N25" s="80">
        <v>409000</v>
      </c>
      <c r="O25" s="78">
        <v>80000</v>
      </c>
      <c r="P25" s="78">
        <v>80000</v>
      </c>
      <c r="Q25" s="78">
        <v>40000</v>
      </c>
      <c r="R25" s="78">
        <v>50000</v>
      </c>
      <c r="S25" s="78"/>
      <c r="T25" s="80">
        <v>3000000</v>
      </c>
      <c r="U25" s="80"/>
      <c r="V25" s="78"/>
      <c r="W25" s="78"/>
      <c r="X25" s="80"/>
    </row>
    <row r="26" spans="1:24" ht="15">
      <c r="A26" s="46" t="s">
        <v>60</v>
      </c>
      <c r="B26" s="72">
        <f t="shared" si="2"/>
        <v>600000</v>
      </c>
      <c r="C26" s="78">
        <v>600000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80"/>
      <c r="O26" s="78"/>
      <c r="P26" s="78"/>
      <c r="Q26" s="78"/>
      <c r="R26" s="78"/>
      <c r="S26" s="78"/>
      <c r="T26" s="80"/>
      <c r="U26" s="80"/>
      <c r="V26" s="78"/>
      <c r="W26" s="78"/>
      <c r="X26" s="80"/>
    </row>
    <row r="27" spans="1:24" ht="15">
      <c r="A27" s="46" t="s">
        <v>61</v>
      </c>
      <c r="B27" s="72">
        <f t="shared" si="2"/>
        <v>10875071</v>
      </c>
      <c r="C27" s="78">
        <v>1310000</v>
      </c>
      <c r="D27" s="78">
        <v>65000</v>
      </c>
      <c r="E27" s="78">
        <v>9450</v>
      </c>
      <c r="F27" s="78"/>
      <c r="G27" s="78"/>
      <c r="H27" s="78"/>
      <c r="I27" s="78">
        <v>162000</v>
      </c>
      <c r="J27" s="78"/>
      <c r="K27" s="78"/>
      <c r="L27" s="78">
        <v>1469281</v>
      </c>
      <c r="M27" s="78">
        <v>130000</v>
      </c>
      <c r="N27" s="80">
        <v>1050000</v>
      </c>
      <c r="O27" s="78">
        <v>140000</v>
      </c>
      <c r="P27" s="78">
        <v>130000</v>
      </c>
      <c r="Q27" s="78">
        <v>82500</v>
      </c>
      <c r="R27" s="78">
        <v>150000</v>
      </c>
      <c r="S27" s="78">
        <v>13500</v>
      </c>
      <c r="T27" s="80">
        <v>1060000</v>
      </c>
      <c r="U27" s="80"/>
      <c r="V27" s="78">
        <v>4387661</v>
      </c>
      <c r="W27" s="78">
        <v>40679</v>
      </c>
      <c r="X27" s="80">
        <v>675000</v>
      </c>
    </row>
    <row r="28" spans="1:24" ht="15">
      <c r="A28" s="46" t="s">
        <v>62</v>
      </c>
      <c r="B28" s="72">
        <f t="shared" si="2"/>
        <v>6377822</v>
      </c>
      <c r="C28" s="78"/>
      <c r="D28" s="78"/>
      <c r="E28" s="78"/>
      <c r="F28" s="78"/>
      <c r="G28" s="78"/>
      <c r="H28" s="78"/>
      <c r="I28" s="78"/>
      <c r="J28" s="78"/>
      <c r="K28" s="78">
        <v>6377822</v>
      </c>
      <c r="L28" s="78"/>
      <c r="M28" s="78"/>
      <c r="N28" s="80"/>
      <c r="O28" s="78"/>
      <c r="P28" s="78"/>
      <c r="Q28" s="78"/>
      <c r="R28" s="78"/>
      <c r="S28" s="78"/>
      <c r="T28" s="80"/>
      <c r="U28" s="80"/>
      <c r="V28" s="78"/>
      <c r="W28" s="78"/>
      <c r="X28" s="80"/>
    </row>
    <row r="29" spans="1:24" ht="15">
      <c r="A29" s="46" t="s">
        <v>63</v>
      </c>
      <c r="B29" s="72">
        <f t="shared" si="2"/>
        <v>750000</v>
      </c>
      <c r="C29" s="78">
        <v>250000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80">
        <v>132000</v>
      </c>
      <c r="O29" s="78"/>
      <c r="P29" s="78"/>
      <c r="Q29" s="78"/>
      <c r="R29" s="78"/>
      <c r="S29" s="78"/>
      <c r="T29" s="80">
        <v>368000</v>
      </c>
      <c r="U29" s="80"/>
      <c r="V29" s="78"/>
      <c r="W29" s="78"/>
      <c r="X29" s="80"/>
    </row>
    <row r="30" spans="1:24" ht="15">
      <c r="A30" s="47" t="s">
        <v>64</v>
      </c>
      <c r="B30" s="73">
        <f>SUM(B15:B29)</f>
        <v>67241597</v>
      </c>
      <c r="C30" s="83">
        <f>SUM(C15:C29)</f>
        <v>9185532</v>
      </c>
      <c r="D30" s="83">
        <f aca="true" t="shared" si="3" ref="D30:X30">SUM(D15:D29)</f>
        <v>423000</v>
      </c>
      <c r="E30" s="83">
        <f t="shared" si="3"/>
        <v>44450</v>
      </c>
      <c r="F30" s="83">
        <f t="shared" si="3"/>
        <v>0</v>
      </c>
      <c r="G30" s="83">
        <f t="shared" si="3"/>
        <v>0</v>
      </c>
      <c r="H30" s="83">
        <f t="shared" si="3"/>
        <v>0</v>
      </c>
      <c r="I30" s="83">
        <f t="shared" si="3"/>
        <v>1162000</v>
      </c>
      <c r="J30" s="83">
        <f t="shared" si="3"/>
        <v>0</v>
      </c>
      <c r="K30" s="83">
        <f t="shared" si="3"/>
        <v>6377822</v>
      </c>
      <c r="L30" s="83">
        <f t="shared" si="3"/>
        <v>7020031</v>
      </c>
      <c r="M30" s="83">
        <f t="shared" si="3"/>
        <v>4710000</v>
      </c>
      <c r="N30" s="83">
        <f t="shared" si="3"/>
        <v>6352000</v>
      </c>
      <c r="O30" s="83">
        <f t="shared" si="3"/>
        <v>665732</v>
      </c>
      <c r="P30" s="83">
        <f t="shared" si="3"/>
        <v>613000</v>
      </c>
      <c r="Q30" s="83">
        <f t="shared" si="3"/>
        <v>387500</v>
      </c>
      <c r="R30" s="83">
        <f t="shared" si="3"/>
        <v>890000</v>
      </c>
      <c r="S30" s="83">
        <f t="shared" si="3"/>
        <v>63500</v>
      </c>
      <c r="T30" s="83">
        <f t="shared" si="3"/>
        <v>5342440</v>
      </c>
      <c r="U30" s="83">
        <f t="shared" si="3"/>
        <v>0</v>
      </c>
      <c r="V30" s="83">
        <f t="shared" si="3"/>
        <v>20638251</v>
      </c>
      <c r="W30" s="83">
        <f t="shared" si="3"/>
        <v>191339</v>
      </c>
      <c r="X30" s="83">
        <f t="shared" si="3"/>
        <v>3175000</v>
      </c>
    </row>
    <row r="31" spans="1:24" ht="15">
      <c r="A31" s="46" t="s">
        <v>76</v>
      </c>
      <c r="B31" s="72">
        <f>SUM(C31:X31)</f>
        <v>1929621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80"/>
      <c r="O31" s="78"/>
      <c r="P31" s="78"/>
      <c r="Q31" s="78"/>
      <c r="R31" s="78"/>
      <c r="S31" s="78"/>
      <c r="T31" s="80"/>
      <c r="U31" s="80"/>
      <c r="V31" s="78"/>
      <c r="W31" s="78"/>
      <c r="X31" s="80">
        <v>1929621</v>
      </c>
    </row>
    <row r="32" spans="1:24" ht="15">
      <c r="A32" s="47" t="s">
        <v>77</v>
      </c>
      <c r="B32" s="73">
        <f>SUM(B31)</f>
        <v>1929621</v>
      </c>
      <c r="C32" s="83">
        <f>SUM(C31)</f>
        <v>0</v>
      </c>
      <c r="D32" s="83">
        <f aca="true" t="shared" si="4" ref="D32:X32">SUM(D31)</f>
        <v>0</v>
      </c>
      <c r="E32" s="83">
        <f t="shared" si="4"/>
        <v>0</v>
      </c>
      <c r="F32" s="83">
        <f t="shared" si="4"/>
        <v>0</v>
      </c>
      <c r="G32" s="83">
        <f t="shared" si="4"/>
        <v>0</v>
      </c>
      <c r="H32" s="83">
        <f t="shared" si="4"/>
        <v>0</v>
      </c>
      <c r="I32" s="83">
        <f t="shared" si="4"/>
        <v>0</v>
      </c>
      <c r="J32" s="83">
        <f t="shared" si="4"/>
        <v>0</v>
      </c>
      <c r="K32" s="83">
        <f t="shared" si="4"/>
        <v>0</v>
      </c>
      <c r="L32" s="83">
        <f t="shared" si="4"/>
        <v>0</v>
      </c>
      <c r="M32" s="83">
        <f t="shared" si="4"/>
        <v>0</v>
      </c>
      <c r="N32" s="83">
        <f t="shared" si="4"/>
        <v>0</v>
      </c>
      <c r="O32" s="83">
        <f t="shared" si="4"/>
        <v>0</v>
      </c>
      <c r="P32" s="83">
        <f t="shared" si="4"/>
        <v>0</v>
      </c>
      <c r="Q32" s="83">
        <f t="shared" si="4"/>
        <v>0</v>
      </c>
      <c r="R32" s="83">
        <f t="shared" si="4"/>
        <v>0</v>
      </c>
      <c r="S32" s="83">
        <f t="shared" si="4"/>
        <v>0</v>
      </c>
      <c r="T32" s="83">
        <f t="shared" si="4"/>
        <v>0</v>
      </c>
      <c r="U32" s="83">
        <f t="shared" si="4"/>
        <v>0</v>
      </c>
      <c r="V32" s="83">
        <f t="shared" si="4"/>
        <v>0</v>
      </c>
      <c r="W32" s="83">
        <f t="shared" si="4"/>
        <v>0</v>
      </c>
      <c r="X32" s="83">
        <f t="shared" si="4"/>
        <v>1929621</v>
      </c>
    </row>
    <row r="33" spans="1:24" ht="15">
      <c r="A33" s="68" t="s">
        <v>125</v>
      </c>
      <c r="B33" s="73">
        <v>1179130</v>
      </c>
      <c r="C33" s="83"/>
      <c r="D33" s="83"/>
      <c r="E33" s="83"/>
      <c r="F33" s="83">
        <v>1347067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</row>
    <row r="34" spans="1:24" ht="15">
      <c r="A34" s="46" t="s">
        <v>80</v>
      </c>
      <c r="B34" s="72">
        <f>SUM(B35:B37)</f>
        <v>4460394</v>
      </c>
      <c r="C34" s="78">
        <f>SUM(C35:C37)</f>
        <v>0</v>
      </c>
      <c r="D34" s="78">
        <f aca="true" t="shared" si="5" ref="D34:X34">SUM(D35:D37)</f>
        <v>0</v>
      </c>
      <c r="E34" s="78">
        <f t="shared" si="5"/>
        <v>0</v>
      </c>
      <c r="F34" s="78">
        <f t="shared" si="5"/>
        <v>0</v>
      </c>
      <c r="G34" s="78">
        <f t="shared" si="5"/>
        <v>312015</v>
      </c>
      <c r="H34" s="78">
        <f t="shared" si="5"/>
        <v>0</v>
      </c>
      <c r="I34" s="78">
        <f t="shared" si="5"/>
        <v>0</v>
      </c>
      <c r="J34" s="78">
        <f t="shared" si="5"/>
        <v>0</v>
      </c>
      <c r="K34" s="78">
        <f t="shared" si="5"/>
        <v>0</v>
      </c>
      <c r="L34" s="78">
        <f t="shared" si="5"/>
        <v>0</v>
      </c>
      <c r="M34" s="78">
        <f t="shared" si="5"/>
        <v>0</v>
      </c>
      <c r="N34" s="78">
        <f t="shared" si="5"/>
        <v>0</v>
      </c>
      <c r="O34" s="78">
        <f t="shared" si="5"/>
        <v>0</v>
      </c>
      <c r="P34" s="78">
        <f t="shared" si="5"/>
        <v>0</v>
      </c>
      <c r="Q34" s="78">
        <f t="shared" si="5"/>
        <v>0</v>
      </c>
      <c r="R34" s="78">
        <f t="shared" si="5"/>
        <v>0</v>
      </c>
      <c r="S34" s="78">
        <f t="shared" si="5"/>
        <v>0</v>
      </c>
      <c r="T34" s="78">
        <f t="shared" si="5"/>
        <v>0</v>
      </c>
      <c r="U34" s="78">
        <f t="shared" si="5"/>
        <v>0</v>
      </c>
      <c r="V34" s="78">
        <f t="shared" si="5"/>
        <v>0</v>
      </c>
      <c r="W34" s="78">
        <f t="shared" si="5"/>
        <v>0</v>
      </c>
      <c r="X34" s="78">
        <f t="shared" si="5"/>
        <v>4148379</v>
      </c>
    </row>
    <row r="35" spans="1:24" ht="15">
      <c r="A35" s="65" t="s">
        <v>128</v>
      </c>
      <c r="B35" s="72">
        <f>SUM(C35:X35)</f>
        <v>3730199</v>
      </c>
      <c r="C35" s="78"/>
      <c r="D35" s="78"/>
      <c r="E35" s="78"/>
      <c r="F35" s="78"/>
      <c r="G35" s="78">
        <v>281820</v>
      </c>
      <c r="H35" s="78"/>
      <c r="I35" s="78"/>
      <c r="J35" s="78"/>
      <c r="K35" s="78"/>
      <c r="L35" s="78"/>
      <c r="M35" s="78"/>
      <c r="N35" s="80"/>
      <c r="O35" s="78"/>
      <c r="P35" s="78"/>
      <c r="Q35" s="78"/>
      <c r="R35" s="78"/>
      <c r="S35" s="78"/>
      <c r="T35" s="80"/>
      <c r="U35" s="80"/>
      <c r="V35" s="78"/>
      <c r="W35" s="78"/>
      <c r="X35" s="80">
        <v>3448379</v>
      </c>
    </row>
    <row r="36" spans="1:24" ht="15">
      <c r="A36" s="65" t="s">
        <v>132</v>
      </c>
      <c r="B36" s="72">
        <f>SUM(C36:X36)</f>
        <v>700000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80"/>
      <c r="O36" s="78"/>
      <c r="P36" s="78"/>
      <c r="Q36" s="78"/>
      <c r="R36" s="78"/>
      <c r="S36" s="78"/>
      <c r="T36" s="80"/>
      <c r="U36" s="80"/>
      <c r="V36" s="78"/>
      <c r="W36" s="78"/>
      <c r="X36" s="80">
        <v>700000</v>
      </c>
    </row>
    <row r="37" spans="1:24" ht="15">
      <c r="A37" s="65" t="s">
        <v>127</v>
      </c>
      <c r="B37" s="72">
        <v>30195</v>
      </c>
      <c r="C37" s="78"/>
      <c r="D37" s="78"/>
      <c r="E37" s="78"/>
      <c r="F37" s="78"/>
      <c r="G37" s="78">
        <v>30195</v>
      </c>
      <c r="H37" s="78"/>
      <c r="I37" s="78"/>
      <c r="J37" s="78"/>
      <c r="K37" s="78"/>
      <c r="L37" s="78"/>
      <c r="M37" s="78"/>
      <c r="N37" s="80"/>
      <c r="O37" s="78"/>
      <c r="P37" s="78"/>
      <c r="Q37" s="78"/>
      <c r="R37" s="78"/>
      <c r="S37" s="78"/>
      <c r="T37" s="80"/>
      <c r="U37" s="80"/>
      <c r="V37" s="78"/>
      <c r="W37" s="78"/>
      <c r="X37" s="80"/>
    </row>
    <row r="38" spans="1:24" ht="15">
      <c r="A38" s="46" t="s">
        <v>79</v>
      </c>
      <c r="B38" s="72">
        <f>SUM(B39:B41)</f>
        <v>8610600</v>
      </c>
      <c r="C38" s="78">
        <f>SUM(C39:C41)</f>
        <v>0</v>
      </c>
      <c r="D38" s="78">
        <f aca="true" t="shared" si="6" ref="D38:X38">SUM(D39:D41)</f>
        <v>0</v>
      </c>
      <c r="E38" s="78">
        <f t="shared" si="6"/>
        <v>0</v>
      </c>
      <c r="F38" s="78">
        <f t="shared" si="6"/>
        <v>0</v>
      </c>
      <c r="G38" s="78">
        <f t="shared" si="6"/>
        <v>0</v>
      </c>
      <c r="H38" s="78">
        <f t="shared" si="6"/>
        <v>0</v>
      </c>
      <c r="I38" s="78">
        <f t="shared" si="6"/>
        <v>0</v>
      </c>
      <c r="J38" s="78">
        <f t="shared" si="6"/>
        <v>0</v>
      </c>
      <c r="K38" s="78">
        <f t="shared" si="6"/>
        <v>0</v>
      </c>
      <c r="L38" s="78">
        <f t="shared" si="6"/>
        <v>0</v>
      </c>
      <c r="M38" s="78">
        <f t="shared" si="6"/>
        <v>0</v>
      </c>
      <c r="N38" s="78">
        <f t="shared" si="6"/>
        <v>0</v>
      </c>
      <c r="O38" s="78">
        <f t="shared" si="6"/>
        <v>0</v>
      </c>
      <c r="P38" s="78">
        <f t="shared" si="6"/>
        <v>0</v>
      </c>
      <c r="Q38" s="78">
        <f t="shared" si="6"/>
        <v>6260600</v>
      </c>
      <c r="R38" s="78">
        <f t="shared" si="6"/>
        <v>0</v>
      </c>
      <c r="S38" s="78">
        <f t="shared" si="6"/>
        <v>0</v>
      </c>
      <c r="T38" s="78">
        <f t="shared" si="6"/>
        <v>0</v>
      </c>
      <c r="U38" s="78">
        <f t="shared" si="6"/>
        <v>2350000</v>
      </c>
      <c r="V38" s="78">
        <f t="shared" si="6"/>
        <v>0</v>
      </c>
      <c r="W38" s="78">
        <f t="shared" si="6"/>
        <v>0</v>
      </c>
      <c r="X38" s="78">
        <f t="shared" si="6"/>
        <v>0</v>
      </c>
    </row>
    <row r="39" spans="1:24" ht="15">
      <c r="A39" s="46" t="s">
        <v>65</v>
      </c>
      <c r="B39" s="72">
        <f>SUM(C39:X39)</f>
        <v>0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80"/>
      <c r="O39" s="78"/>
      <c r="P39" s="78"/>
      <c r="Q39" s="78"/>
      <c r="R39" s="78"/>
      <c r="S39" s="78"/>
      <c r="T39" s="80"/>
      <c r="U39" s="80"/>
      <c r="V39" s="78"/>
      <c r="W39" s="78"/>
      <c r="X39" s="80"/>
    </row>
    <row r="40" spans="1:24" ht="15">
      <c r="A40" s="46" t="s">
        <v>66</v>
      </c>
      <c r="B40" s="72">
        <f>SUM(C40:X40)</f>
        <v>2350000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80"/>
      <c r="O40" s="78"/>
      <c r="P40" s="78"/>
      <c r="Q40" s="78"/>
      <c r="R40" s="78"/>
      <c r="S40" s="78"/>
      <c r="T40" s="80"/>
      <c r="U40" s="80">
        <v>2350000</v>
      </c>
      <c r="V40" s="78"/>
      <c r="W40" s="78"/>
      <c r="X40" s="80"/>
    </row>
    <row r="41" spans="1:24" ht="15">
      <c r="A41" s="46" t="s">
        <v>67</v>
      </c>
      <c r="B41" s="72">
        <f>SUM(C41:X41)</f>
        <v>6260600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80"/>
      <c r="O41" s="78"/>
      <c r="P41" s="78"/>
      <c r="Q41" s="78">
        <v>6260600</v>
      </c>
      <c r="R41" s="78"/>
      <c r="S41" s="78"/>
      <c r="T41" s="80"/>
      <c r="U41" s="80"/>
      <c r="V41" s="78"/>
      <c r="W41" s="78"/>
      <c r="X41" s="80"/>
    </row>
    <row r="42" spans="1:24" ht="15">
      <c r="A42" s="47" t="s">
        <v>81</v>
      </c>
      <c r="B42" s="73">
        <f>SUM(B34,B38,)</f>
        <v>13070994</v>
      </c>
      <c r="C42" s="83">
        <f>SUM(C34,C38)</f>
        <v>0</v>
      </c>
      <c r="D42" s="83">
        <f aca="true" t="shared" si="7" ref="D42:X42">SUM(D34,D38)</f>
        <v>0</v>
      </c>
      <c r="E42" s="83">
        <f t="shared" si="7"/>
        <v>0</v>
      </c>
      <c r="F42" s="83">
        <f t="shared" si="7"/>
        <v>0</v>
      </c>
      <c r="G42" s="83">
        <f t="shared" si="7"/>
        <v>312015</v>
      </c>
      <c r="H42" s="83">
        <f t="shared" si="7"/>
        <v>0</v>
      </c>
      <c r="I42" s="83">
        <f t="shared" si="7"/>
        <v>0</v>
      </c>
      <c r="J42" s="83">
        <f t="shared" si="7"/>
        <v>0</v>
      </c>
      <c r="K42" s="83">
        <f t="shared" si="7"/>
        <v>0</v>
      </c>
      <c r="L42" s="83">
        <f t="shared" si="7"/>
        <v>0</v>
      </c>
      <c r="M42" s="83">
        <f t="shared" si="7"/>
        <v>0</v>
      </c>
      <c r="N42" s="83">
        <f t="shared" si="7"/>
        <v>0</v>
      </c>
      <c r="O42" s="83">
        <f t="shared" si="7"/>
        <v>0</v>
      </c>
      <c r="P42" s="83">
        <f t="shared" si="7"/>
        <v>0</v>
      </c>
      <c r="Q42" s="83">
        <f t="shared" si="7"/>
        <v>6260600</v>
      </c>
      <c r="R42" s="83">
        <f t="shared" si="7"/>
        <v>0</v>
      </c>
      <c r="S42" s="83">
        <f t="shared" si="7"/>
        <v>0</v>
      </c>
      <c r="T42" s="83">
        <f t="shared" si="7"/>
        <v>0</v>
      </c>
      <c r="U42" s="83">
        <f t="shared" si="7"/>
        <v>2350000</v>
      </c>
      <c r="V42" s="83">
        <f t="shared" si="7"/>
        <v>0</v>
      </c>
      <c r="W42" s="83">
        <f t="shared" si="7"/>
        <v>0</v>
      </c>
      <c r="X42" s="83">
        <f t="shared" si="7"/>
        <v>4148379</v>
      </c>
    </row>
    <row r="43" spans="1:24" ht="15">
      <c r="A43" s="46" t="s">
        <v>82</v>
      </c>
      <c r="B43" s="72">
        <f>SUM(C43:X43)</f>
        <v>38448819</v>
      </c>
      <c r="C43" s="78"/>
      <c r="D43" s="78"/>
      <c r="E43" s="78"/>
      <c r="F43" s="78"/>
      <c r="G43" s="78"/>
      <c r="H43" s="78"/>
      <c r="I43" s="78"/>
      <c r="J43" s="78">
        <v>29000000</v>
      </c>
      <c r="K43" s="78"/>
      <c r="L43" s="78"/>
      <c r="M43" s="78"/>
      <c r="N43" s="80">
        <v>9448819</v>
      </c>
      <c r="O43" s="78"/>
      <c r="P43" s="78"/>
      <c r="Q43" s="78"/>
      <c r="R43" s="78"/>
      <c r="S43" s="78"/>
      <c r="T43" s="80"/>
      <c r="U43" s="80"/>
      <c r="V43" s="78"/>
      <c r="W43" s="78"/>
      <c r="X43" s="80"/>
    </row>
    <row r="44" spans="1:24" ht="15">
      <c r="A44" s="46" t="s">
        <v>83</v>
      </c>
      <c r="B44" s="72">
        <f>SUM(C44:X44)</f>
        <v>0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80"/>
      <c r="O44" s="78"/>
      <c r="P44" s="78"/>
      <c r="Q44" s="78"/>
      <c r="R44" s="78"/>
      <c r="S44" s="78"/>
      <c r="T44" s="80"/>
      <c r="U44" s="80"/>
      <c r="V44" s="78"/>
      <c r="W44" s="78"/>
      <c r="X44" s="80"/>
    </row>
    <row r="45" spans="1:24" ht="15">
      <c r="A45" s="46" t="s">
        <v>84</v>
      </c>
      <c r="B45" s="72">
        <f>SUM(C45:X45)</f>
        <v>12701825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80">
        <v>12701825</v>
      </c>
      <c r="O45" s="78"/>
      <c r="P45" s="78"/>
      <c r="Q45" s="78"/>
      <c r="R45" s="78"/>
      <c r="S45" s="78"/>
      <c r="T45" s="80"/>
      <c r="U45" s="80"/>
      <c r="V45" s="78"/>
      <c r="W45" s="78"/>
      <c r="X45" s="80"/>
    </row>
    <row r="46" spans="1:24" ht="15">
      <c r="A46" s="46" t="s">
        <v>85</v>
      </c>
      <c r="B46" s="72">
        <f>SUM(C46:X46)</f>
        <v>5980674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80">
        <v>5980674</v>
      </c>
      <c r="O46" s="78"/>
      <c r="P46" s="78"/>
      <c r="Q46" s="78"/>
      <c r="R46" s="78"/>
      <c r="S46" s="78"/>
      <c r="T46" s="80"/>
      <c r="U46" s="80"/>
      <c r="V46" s="78"/>
      <c r="W46" s="78"/>
      <c r="X46" s="80"/>
    </row>
    <row r="47" spans="1:24" ht="15">
      <c r="A47" s="48" t="s">
        <v>90</v>
      </c>
      <c r="B47" s="74">
        <f>SUM(B43:B46)</f>
        <v>57131318</v>
      </c>
      <c r="C47" s="83">
        <f>SUM(C43:C46)</f>
        <v>0</v>
      </c>
      <c r="D47" s="83">
        <f aca="true" t="shared" si="8" ref="D47:S47">SUM(D43:D46)</f>
        <v>0</v>
      </c>
      <c r="E47" s="83">
        <f t="shared" si="8"/>
        <v>0</v>
      </c>
      <c r="F47" s="83">
        <f t="shared" si="8"/>
        <v>0</v>
      </c>
      <c r="G47" s="83">
        <f t="shared" si="8"/>
        <v>0</v>
      </c>
      <c r="H47" s="83">
        <f t="shared" si="8"/>
        <v>0</v>
      </c>
      <c r="I47" s="83">
        <f t="shared" si="8"/>
        <v>0</v>
      </c>
      <c r="J47" s="83">
        <f t="shared" si="8"/>
        <v>29000000</v>
      </c>
      <c r="K47" s="83">
        <f t="shared" si="8"/>
        <v>0</v>
      </c>
      <c r="L47" s="83">
        <f t="shared" si="8"/>
        <v>0</v>
      </c>
      <c r="M47" s="83">
        <f t="shared" si="8"/>
        <v>0</v>
      </c>
      <c r="N47" s="83">
        <f t="shared" si="8"/>
        <v>28131318</v>
      </c>
      <c r="O47" s="83">
        <f t="shared" si="8"/>
        <v>0</v>
      </c>
      <c r="P47" s="83">
        <f t="shared" si="8"/>
        <v>0</v>
      </c>
      <c r="Q47" s="83">
        <f t="shared" si="8"/>
        <v>0</v>
      </c>
      <c r="R47" s="83">
        <f t="shared" si="8"/>
        <v>0</v>
      </c>
      <c r="S47" s="83">
        <f t="shared" si="8"/>
        <v>0</v>
      </c>
      <c r="T47" s="83">
        <f>SUM(T43:T46)</f>
        <v>0</v>
      </c>
      <c r="U47" s="83">
        <f>SUM(U43:U46)</f>
        <v>0</v>
      </c>
      <c r="V47" s="83">
        <f>SUM(V43:V46)</f>
        <v>0</v>
      </c>
      <c r="W47" s="83">
        <f>SUM(W43:W46)</f>
        <v>0</v>
      </c>
      <c r="X47" s="83">
        <f>SUM(X43:X46)</f>
        <v>0</v>
      </c>
    </row>
    <row r="48" spans="1:24" ht="15">
      <c r="A48" s="46" t="s">
        <v>93</v>
      </c>
      <c r="B48" s="75">
        <f>SUM(C48:X48)</f>
        <v>34708484</v>
      </c>
      <c r="C48" s="78"/>
      <c r="D48" s="78"/>
      <c r="E48" s="78"/>
      <c r="F48" s="78"/>
      <c r="G48" s="78"/>
      <c r="H48" s="78"/>
      <c r="I48" s="78">
        <v>11086920</v>
      </c>
      <c r="J48" s="78"/>
      <c r="K48" s="78">
        <v>23621564</v>
      </c>
      <c r="L48" s="78"/>
      <c r="M48" s="78"/>
      <c r="N48" s="80"/>
      <c r="O48" s="78"/>
      <c r="P48" s="78"/>
      <c r="Q48" s="78"/>
      <c r="R48" s="78"/>
      <c r="S48" s="78"/>
      <c r="T48" s="80"/>
      <c r="U48" s="80"/>
      <c r="V48" s="78"/>
      <c r="W48" s="78"/>
      <c r="X48" s="80"/>
    </row>
    <row r="49" spans="1:24" ht="15">
      <c r="A49" s="46" t="s">
        <v>94</v>
      </c>
      <c r="B49" s="72">
        <f>SUM(C49:X49)</f>
        <v>0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80"/>
      <c r="O49" s="78"/>
      <c r="P49" s="78"/>
      <c r="Q49" s="78"/>
      <c r="R49" s="78"/>
      <c r="S49" s="78"/>
      <c r="T49" s="80"/>
      <c r="U49" s="80"/>
      <c r="V49" s="78"/>
      <c r="W49" s="78"/>
      <c r="X49" s="80"/>
    </row>
    <row r="50" spans="1:24" ht="15">
      <c r="A50" s="46" t="s">
        <v>96</v>
      </c>
      <c r="B50" s="72">
        <f>SUM(C50:X50)</f>
        <v>0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80"/>
      <c r="O50" s="78"/>
      <c r="P50" s="78"/>
      <c r="Q50" s="78"/>
      <c r="R50" s="78"/>
      <c r="S50" s="78"/>
      <c r="T50" s="80"/>
      <c r="U50" s="80"/>
      <c r="V50" s="78"/>
      <c r="W50" s="78"/>
      <c r="X50" s="80"/>
    </row>
    <row r="51" spans="1:24" ht="15">
      <c r="A51" s="46" t="s">
        <v>95</v>
      </c>
      <c r="B51" s="72">
        <f>SUM(C51:X51)</f>
        <v>2993468</v>
      </c>
      <c r="C51" s="78"/>
      <c r="D51" s="78"/>
      <c r="E51" s="78"/>
      <c r="F51" s="78"/>
      <c r="G51" s="78"/>
      <c r="H51" s="78"/>
      <c r="I51" s="78">
        <v>2993468</v>
      </c>
      <c r="J51" s="78"/>
      <c r="K51" s="78"/>
      <c r="L51" s="78"/>
      <c r="M51" s="78"/>
      <c r="N51" s="80"/>
      <c r="O51" s="78"/>
      <c r="P51" s="78"/>
      <c r="Q51" s="78"/>
      <c r="R51" s="78"/>
      <c r="S51" s="78"/>
      <c r="T51" s="80"/>
      <c r="U51" s="80"/>
      <c r="V51" s="78"/>
      <c r="W51" s="78"/>
      <c r="X51" s="80"/>
    </row>
    <row r="52" spans="1:24" ht="15">
      <c r="A52" s="48" t="s">
        <v>97</v>
      </c>
      <c r="B52" s="74">
        <f>SUM(B48:B51)</f>
        <v>37701952</v>
      </c>
      <c r="C52" s="83">
        <f>SUM(C48:C51)</f>
        <v>0</v>
      </c>
      <c r="D52" s="83">
        <f aca="true" t="shared" si="9" ref="D52:X52">SUM(D48:D51)</f>
        <v>0</v>
      </c>
      <c r="E52" s="83">
        <f t="shared" si="9"/>
        <v>0</v>
      </c>
      <c r="F52" s="83">
        <f t="shared" si="9"/>
        <v>0</v>
      </c>
      <c r="G52" s="83">
        <f t="shared" si="9"/>
        <v>0</v>
      </c>
      <c r="H52" s="83">
        <f t="shared" si="9"/>
        <v>0</v>
      </c>
      <c r="I52" s="83">
        <f t="shared" si="9"/>
        <v>14080388</v>
      </c>
      <c r="J52" s="83">
        <f t="shared" si="9"/>
        <v>0</v>
      </c>
      <c r="K52" s="83">
        <f t="shared" si="9"/>
        <v>23621564</v>
      </c>
      <c r="L52" s="83">
        <f t="shared" si="9"/>
        <v>0</v>
      </c>
      <c r="M52" s="83">
        <f t="shared" si="9"/>
        <v>0</v>
      </c>
      <c r="N52" s="83">
        <f t="shared" si="9"/>
        <v>0</v>
      </c>
      <c r="O52" s="83">
        <f t="shared" si="9"/>
        <v>0</v>
      </c>
      <c r="P52" s="83">
        <f t="shared" si="9"/>
        <v>0</v>
      </c>
      <c r="Q52" s="83">
        <f t="shared" si="9"/>
        <v>0</v>
      </c>
      <c r="R52" s="83">
        <f t="shared" si="9"/>
        <v>0</v>
      </c>
      <c r="S52" s="83">
        <f t="shared" si="9"/>
        <v>0</v>
      </c>
      <c r="T52" s="83">
        <f t="shared" si="9"/>
        <v>0</v>
      </c>
      <c r="U52" s="83">
        <f t="shared" si="9"/>
        <v>0</v>
      </c>
      <c r="V52" s="83">
        <f t="shared" si="9"/>
        <v>0</v>
      </c>
      <c r="W52" s="83">
        <f t="shared" si="9"/>
        <v>0</v>
      </c>
      <c r="X52" s="83">
        <f t="shared" si="9"/>
        <v>0</v>
      </c>
    </row>
    <row r="53" spans="1:24" ht="15">
      <c r="A53" s="65" t="s">
        <v>129</v>
      </c>
      <c r="B53" s="72">
        <f>SUM(C53:X53)</f>
        <v>241560</v>
      </c>
      <c r="C53" s="78"/>
      <c r="D53" s="78"/>
      <c r="E53" s="78"/>
      <c r="F53" s="78"/>
      <c r="G53" s="78">
        <v>241560</v>
      </c>
      <c r="H53" s="78"/>
      <c r="I53" s="78"/>
      <c r="J53" s="78"/>
      <c r="K53" s="78"/>
      <c r="L53" s="78"/>
      <c r="M53" s="78"/>
      <c r="N53" s="80"/>
      <c r="O53" s="78"/>
      <c r="P53" s="78"/>
      <c r="Q53" s="78"/>
      <c r="R53" s="78"/>
      <c r="S53" s="78"/>
      <c r="T53" s="80"/>
      <c r="U53" s="80"/>
      <c r="V53" s="78"/>
      <c r="W53" s="78"/>
      <c r="X53" s="80"/>
    </row>
    <row r="54" spans="1:24" ht="25.5">
      <c r="A54" s="46" t="s">
        <v>86</v>
      </c>
      <c r="B54" s="72">
        <f>SUM(C54:X54)</f>
        <v>0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80"/>
      <c r="O54" s="78"/>
      <c r="P54" s="78"/>
      <c r="Q54" s="78"/>
      <c r="R54" s="78"/>
      <c r="S54" s="78"/>
      <c r="T54" s="80"/>
      <c r="U54" s="80"/>
      <c r="V54" s="78"/>
      <c r="W54" s="78"/>
      <c r="X54" s="80"/>
    </row>
    <row r="55" spans="1:24" ht="15">
      <c r="A55" s="47" t="s">
        <v>87</v>
      </c>
      <c r="B55" s="74">
        <f>SUM(B53:B54)</f>
        <v>241560</v>
      </c>
      <c r="C55" s="83">
        <f>SUM(C53:C54)</f>
        <v>0</v>
      </c>
      <c r="D55" s="83">
        <f aca="true" t="shared" si="10" ref="D55:X55">SUM(D53:D54)</f>
        <v>0</v>
      </c>
      <c r="E55" s="83">
        <f t="shared" si="10"/>
        <v>0</v>
      </c>
      <c r="F55" s="83">
        <f t="shared" si="10"/>
        <v>0</v>
      </c>
      <c r="G55" s="83">
        <f t="shared" si="10"/>
        <v>241560</v>
      </c>
      <c r="H55" s="83">
        <f t="shared" si="10"/>
        <v>0</v>
      </c>
      <c r="I55" s="83">
        <f t="shared" si="10"/>
        <v>0</v>
      </c>
      <c r="J55" s="83">
        <f t="shared" si="10"/>
        <v>0</v>
      </c>
      <c r="K55" s="83">
        <f t="shared" si="10"/>
        <v>0</v>
      </c>
      <c r="L55" s="83">
        <f t="shared" si="10"/>
        <v>0</v>
      </c>
      <c r="M55" s="83">
        <f t="shared" si="10"/>
        <v>0</v>
      </c>
      <c r="N55" s="83">
        <f t="shared" si="10"/>
        <v>0</v>
      </c>
      <c r="O55" s="83">
        <f t="shared" si="10"/>
        <v>0</v>
      </c>
      <c r="P55" s="83">
        <f t="shared" si="10"/>
        <v>0</v>
      </c>
      <c r="Q55" s="83">
        <f t="shared" si="10"/>
        <v>0</v>
      </c>
      <c r="R55" s="83">
        <f t="shared" si="10"/>
        <v>0</v>
      </c>
      <c r="S55" s="83">
        <f t="shared" si="10"/>
        <v>0</v>
      </c>
      <c r="T55" s="83">
        <f t="shared" si="10"/>
        <v>0</v>
      </c>
      <c r="U55" s="83">
        <f t="shared" si="10"/>
        <v>0</v>
      </c>
      <c r="V55" s="83">
        <f t="shared" si="10"/>
        <v>0</v>
      </c>
      <c r="W55" s="83">
        <f t="shared" si="10"/>
        <v>0</v>
      </c>
      <c r="X55" s="83">
        <f t="shared" si="10"/>
        <v>0</v>
      </c>
    </row>
    <row r="56" spans="1:24" ht="15">
      <c r="A56" s="46" t="s">
        <v>68</v>
      </c>
      <c r="B56" s="76">
        <f>SUM(C56:X56)</f>
        <v>3903149</v>
      </c>
      <c r="C56" s="78"/>
      <c r="D56" s="78"/>
      <c r="E56" s="78"/>
      <c r="F56" s="78">
        <v>3903149</v>
      </c>
      <c r="G56" s="78"/>
      <c r="H56" s="78"/>
      <c r="I56" s="78"/>
      <c r="J56" s="78"/>
      <c r="K56" s="78"/>
      <c r="L56" s="78"/>
      <c r="M56" s="78"/>
      <c r="N56" s="80"/>
      <c r="O56" s="78"/>
      <c r="P56" s="78"/>
      <c r="Q56" s="78"/>
      <c r="R56" s="78"/>
      <c r="S56" s="78"/>
      <c r="T56" s="80"/>
      <c r="U56" s="80"/>
      <c r="V56" s="78"/>
      <c r="W56" s="78"/>
      <c r="X56" s="80"/>
    </row>
    <row r="57" spans="1:24" ht="15">
      <c r="A57" s="46" t="s">
        <v>69</v>
      </c>
      <c r="B57" s="76">
        <f>SUM(C57:X57)</f>
        <v>44304457</v>
      </c>
      <c r="C57" s="78"/>
      <c r="D57" s="78"/>
      <c r="E57" s="78"/>
      <c r="F57" s="78"/>
      <c r="G57" s="78">
        <v>44304457</v>
      </c>
      <c r="H57" s="78"/>
      <c r="I57" s="78"/>
      <c r="J57" s="78"/>
      <c r="K57" s="78"/>
      <c r="L57" s="78"/>
      <c r="M57" s="78"/>
      <c r="N57" s="80"/>
      <c r="O57" s="78"/>
      <c r="P57" s="78"/>
      <c r="Q57" s="78"/>
      <c r="R57" s="78"/>
      <c r="S57" s="78"/>
      <c r="T57" s="80"/>
      <c r="U57" s="80"/>
      <c r="V57" s="78"/>
      <c r="W57" s="78"/>
      <c r="X57" s="80"/>
    </row>
    <row r="58" spans="1:24" ht="15">
      <c r="A58" s="49" t="s">
        <v>88</v>
      </c>
      <c r="B58" s="77">
        <f>SUM(B57,B56,B52,B47,B42,B33,B32,B30,B14,B13,B55)</f>
        <v>263837734</v>
      </c>
      <c r="C58" s="83">
        <f>SUM(C57,C56,C52,C47,C42,C33,C32,C30,C14,C13,C55)</f>
        <v>22037959</v>
      </c>
      <c r="D58" s="83">
        <f aca="true" t="shared" si="11" ref="D58:X58">SUM(D57,D56,D52,D47,D42,D33,D32,D30,D14,D13,D55)</f>
        <v>423000</v>
      </c>
      <c r="E58" s="83">
        <f t="shared" si="11"/>
        <v>44450</v>
      </c>
      <c r="F58" s="83">
        <f t="shared" si="11"/>
        <v>5250216</v>
      </c>
      <c r="G58" s="83">
        <f t="shared" si="11"/>
        <v>44858032</v>
      </c>
      <c r="H58" s="83">
        <f t="shared" si="11"/>
        <v>616180</v>
      </c>
      <c r="I58" s="83">
        <f t="shared" si="11"/>
        <v>15242388</v>
      </c>
      <c r="J58" s="83">
        <f t="shared" si="11"/>
        <v>29000000</v>
      </c>
      <c r="K58" s="83">
        <f t="shared" si="11"/>
        <v>29999386</v>
      </c>
      <c r="L58" s="83">
        <f t="shared" si="11"/>
        <v>7020031</v>
      </c>
      <c r="M58" s="83">
        <f t="shared" si="11"/>
        <v>8605300</v>
      </c>
      <c r="N58" s="83">
        <f t="shared" si="11"/>
        <v>38407818</v>
      </c>
      <c r="O58" s="83">
        <f t="shared" si="11"/>
        <v>7032781</v>
      </c>
      <c r="P58" s="83">
        <f t="shared" si="11"/>
        <v>613000</v>
      </c>
      <c r="Q58" s="83">
        <f t="shared" si="11"/>
        <v>6648100</v>
      </c>
      <c r="R58" s="83">
        <f t="shared" si="11"/>
        <v>4361500</v>
      </c>
      <c r="S58" s="83">
        <f t="shared" si="11"/>
        <v>955900</v>
      </c>
      <c r="T58" s="83">
        <f t="shared" si="11"/>
        <v>10306565</v>
      </c>
      <c r="U58" s="83">
        <f t="shared" si="11"/>
        <v>2350000</v>
      </c>
      <c r="V58" s="83">
        <f t="shared" si="11"/>
        <v>20788726</v>
      </c>
      <c r="W58" s="83">
        <f t="shared" si="11"/>
        <v>191339</v>
      </c>
      <c r="X58" s="83">
        <f t="shared" si="11"/>
        <v>9253000</v>
      </c>
    </row>
    <row r="59" ht="15">
      <c r="A59" s="3"/>
    </row>
    <row r="60" ht="15">
      <c r="A60" s="3"/>
    </row>
    <row r="61" ht="15">
      <c r="A61" s="3"/>
    </row>
    <row r="62" ht="15">
      <c r="A62" s="3"/>
    </row>
    <row r="63" spans="1:2" ht="15">
      <c r="A63" s="3"/>
      <c r="B63" s="15">
        <f>SUM(B57,B56,B55,B52,B47,B42,B33,B32,B30,B14,B13,)</f>
        <v>263837734</v>
      </c>
    </row>
    <row r="64" ht="15">
      <c r="A64" s="3"/>
    </row>
    <row r="65" ht="15">
      <c r="A65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1">
      <selection activeCell="K17" sqref="K17"/>
    </sheetView>
  </sheetViews>
  <sheetFormatPr defaultColWidth="9.140625" defaultRowHeight="15"/>
  <cols>
    <col min="1" max="1" width="9.140625" style="2" customWidth="1"/>
    <col min="2" max="2" width="13.7109375" style="2" customWidth="1"/>
    <col min="3" max="6" width="9.140625" style="2" customWidth="1"/>
    <col min="7" max="7" width="11.28125" style="2" customWidth="1"/>
    <col min="8" max="8" width="15.421875" style="3" customWidth="1"/>
    <col min="9" max="16384" width="9.140625" style="2" customWidth="1"/>
  </cols>
  <sheetData>
    <row r="1" spans="2:9" ht="15">
      <c r="B1" s="87"/>
      <c r="C1" s="87"/>
      <c r="D1" s="87"/>
      <c r="E1" s="87"/>
      <c r="F1" s="87"/>
      <c r="G1" s="87"/>
      <c r="H1" s="88"/>
      <c r="I1" s="87"/>
    </row>
    <row r="2" spans="2:9" ht="15">
      <c r="B2" s="87"/>
      <c r="C2" s="87"/>
      <c r="D2" s="87"/>
      <c r="E2" s="87"/>
      <c r="F2" s="87"/>
      <c r="G2" s="87"/>
      <c r="H2" s="88"/>
      <c r="I2" s="87"/>
    </row>
    <row r="3" spans="2:9" ht="15">
      <c r="B3" s="87"/>
      <c r="C3" s="87"/>
      <c r="D3" s="87"/>
      <c r="E3" s="87"/>
      <c r="F3" s="87"/>
      <c r="G3" s="87"/>
      <c r="H3" s="88"/>
      <c r="I3" s="87"/>
    </row>
    <row r="4" spans="2:10" ht="18">
      <c r="B4" s="114" t="s">
        <v>23</v>
      </c>
      <c r="C4" s="114"/>
      <c r="D4" s="114"/>
      <c r="E4" s="114"/>
      <c r="F4" s="114"/>
      <c r="G4" s="114"/>
      <c r="H4" s="114"/>
      <c r="I4" s="114"/>
      <c r="J4" s="89"/>
    </row>
    <row r="5" spans="2:10" ht="18">
      <c r="B5" s="114">
        <v>2020</v>
      </c>
      <c r="C5" s="114"/>
      <c r="D5" s="114"/>
      <c r="E5" s="114"/>
      <c r="F5" s="114"/>
      <c r="G5" s="114"/>
      <c r="H5" s="114"/>
      <c r="I5" s="114"/>
      <c r="J5" s="89"/>
    </row>
    <row r="6" spans="2:10" ht="18">
      <c r="B6" s="89"/>
      <c r="C6" s="89"/>
      <c r="D6" s="89"/>
      <c r="E6" s="89"/>
      <c r="F6" s="89"/>
      <c r="G6" s="89"/>
      <c r="H6" s="90"/>
      <c r="I6" s="89"/>
      <c r="J6" s="89"/>
    </row>
    <row r="7" spans="2:10" ht="18">
      <c r="B7" s="91"/>
      <c r="C7" s="91" t="s">
        <v>176</v>
      </c>
      <c r="D7" s="91"/>
      <c r="E7" s="91"/>
      <c r="F7" s="91"/>
      <c r="G7" s="89"/>
      <c r="H7" s="90"/>
      <c r="I7" s="89"/>
      <c r="J7" s="89"/>
    </row>
    <row r="8" spans="2:10" ht="18">
      <c r="B8" s="89"/>
      <c r="C8" s="89"/>
      <c r="D8" s="89"/>
      <c r="E8" s="89"/>
      <c r="F8" s="89"/>
      <c r="G8" s="89"/>
      <c r="H8" s="90"/>
      <c r="I8" s="89"/>
      <c r="J8" s="89"/>
    </row>
    <row r="9" spans="2:10" ht="18">
      <c r="B9" s="89"/>
      <c r="C9" s="89"/>
      <c r="D9" s="89"/>
      <c r="E9" s="89"/>
      <c r="F9" s="89"/>
      <c r="G9" s="89"/>
      <c r="H9" s="90"/>
      <c r="I9" s="89"/>
      <c r="J9" s="89"/>
    </row>
    <row r="10" spans="2:9" s="87" customFormat="1" ht="15.75">
      <c r="B10" s="115" t="s">
        <v>0</v>
      </c>
      <c r="C10" s="115"/>
      <c r="D10" s="115"/>
      <c r="E10" s="115"/>
      <c r="F10" s="115"/>
      <c r="G10" s="115"/>
      <c r="H10" s="115"/>
      <c r="I10" s="115"/>
    </row>
    <row r="11" spans="2:9" s="87" customFormat="1" ht="15.75">
      <c r="B11" s="16"/>
      <c r="C11" s="16"/>
      <c r="D11" s="16"/>
      <c r="E11" s="16"/>
      <c r="F11" s="16"/>
      <c r="G11" s="16"/>
      <c r="H11" s="16"/>
      <c r="I11" s="16"/>
    </row>
    <row r="12" spans="2:9" s="87" customFormat="1" ht="15.75">
      <c r="B12" s="16"/>
      <c r="C12" s="16"/>
      <c r="D12" s="16"/>
      <c r="E12" s="16"/>
      <c r="F12" s="16"/>
      <c r="G12" s="16"/>
      <c r="H12" s="92"/>
      <c r="I12" s="16"/>
    </row>
    <row r="13" spans="1:9" s="87" customFormat="1" ht="15.75">
      <c r="A13" s="87" t="s">
        <v>19</v>
      </c>
      <c r="B13" s="116" t="s">
        <v>185</v>
      </c>
      <c r="C13" s="116"/>
      <c r="D13" s="116"/>
      <c r="E13" s="116"/>
      <c r="F13" s="116"/>
      <c r="G13" s="116"/>
      <c r="H13" s="95">
        <v>3175000</v>
      </c>
      <c r="I13" s="16"/>
    </row>
    <row r="14" spans="2:9" s="87" customFormat="1" ht="15.75">
      <c r="B14" s="16"/>
      <c r="C14" s="16"/>
      <c r="D14" s="16"/>
      <c r="E14" s="16"/>
      <c r="F14" s="16"/>
      <c r="G14" s="16"/>
      <c r="H14" s="92"/>
      <c r="I14" s="16"/>
    </row>
    <row r="15" spans="1:10" s="87" customFormat="1" ht="15">
      <c r="A15" s="93" t="s">
        <v>183</v>
      </c>
      <c r="B15" s="116" t="s">
        <v>184</v>
      </c>
      <c r="C15" s="116"/>
      <c r="D15" s="116"/>
      <c r="E15" s="116"/>
      <c r="F15" s="116"/>
      <c r="G15" s="116"/>
      <c r="H15" s="95">
        <v>1929621</v>
      </c>
      <c r="I15" s="93"/>
      <c r="J15" s="96"/>
    </row>
    <row r="16" spans="1:10" s="87" customFormat="1" ht="15">
      <c r="A16" s="93"/>
      <c r="B16" s="93"/>
      <c r="C16" s="93"/>
      <c r="D16" s="93"/>
      <c r="E16" s="93"/>
      <c r="F16" s="93"/>
      <c r="G16" s="93"/>
      <c r="H16" s="95"/>
      <c r="I16" s="93"/>
      <c r="J16" s="96"/>
    </row>
    <row r="17" spans="1:10" s="87" customFormat="1" ht="15">
      <c r="A17" s="93"/>
      <c r="B17" s="93"/>
      <c r="C17" s="93"/>
      <c r="D17" s="93"/>
      <c r="E17" s="93"/>
      <c r="F17" s="93"/>
      <c r="G17" s="93"/>
      <c r="H17" s="95"/>
      <c r="I17" s="93"/>
      <c r="J17" s="96"/>
    </row>
    <row r="18" spans="1:10" s="87" customFormat="1" ht="15">
      <c r="A18" s="93" t="s">
        <v>177</v>
      </c>
      <c r="B18" s="116" t="s">
        <v>178</v>
      </c>
      <c r="C18" s="116"/>
      <c r="D18" s="116"/>
      <c r="E18" s="116"/>
      <c r="F18" s="116"/>
      <c r="G18" s="116"/>
      <c r="H18" s="95">
        <v>3448379</v>
      </c>
      <c r="I18" s="93"/>
      <c r="J18" s="96"/>
    </row>
    <row r="19" spans="1:10" s="87" customFormat="1" ht="15">
      <c r="A19" s="93"/>
      <c r="B19" s="93"/>
      <c r="C19" s="93"/>
      <c r="D19" s="93"/>
      <c r="E19" s="93"/>
      <c r="F19" s="93"/>
      <c r="G19" s="93"/>
      <c r="H19" s="95"/>
      <c r="I19" s="93"/>
      <c r="J19" s="96"/>
    </row>
    <row r="20" spans="1:10" s="87" customFormat="1" ht="15">
      <c r="A20" s="93"/>
      <c r="B20" s="93"/>
      <c r="C20" s="93"/>
      <c r="D20" s="93"/>
      <c r="E20" s="93"/>
      <c r="F20" s="93"/>
      <c r="G20" s="93"/>
      <c r="H20" s="95"/>
      <c r="I20" s="93"/>
      <c r="J20" s="96"/>
    </row>
    <row r="21" spans="1:10" s="87" customFormat="1" ht="15">
      <c r="A21" s="93" t="s">
        <v>179</v>
      </c>
      <c r="B21" s="116" t="s">
        <v>180</v>
      </c>
      <c r="C21" s="116"/>
      <c r="D21" s="116"/>
      <c r="E21" s="116"/>
      <c r="F21" s="116"/>
      <c r="G21" s="116"/>
      <c r="H21" s="95">
        <v>700000</v>
      </c>
      <c r="I21" s="93"/>
      <c r="J21" s="96"/>
    </row>
    <row r="22" spans="2:10" s="87" customFormat="1" ht="15">
      <c r="B22" s="93" t="s">
        <v>181</v>
      </c>
      <c r="C22" s="93"/>
      <c r="D22" s="93"/>
      <c r="E22" s="93"/>
      <c r="F22" s="93"/>
      <c r="G22" s="93"/>
      <c r="H22" s="95"/>
      <c r="I22" s="93"/>
      <c r="J22" s="96"/>
    </row>
    <row r="23" spans="2:10" s="87" customFormat="1" ht="15">
      <c r="B23" s="93"/>
      <c r="C23" s="93"/>
      <c r="D23" s="93"/>
      <c r="E23" s="93"/>
      <c r="F23" s="93"/>
      <c r="G23" s="93"/>
      <c r="H23" s="95"/>
      <c r="I23" s="93"/>
      <c r="J23" s="96"/>
    </row>
    <row r="24" spans="2:10" s="87" customFormat="1" ht="15">
      <c r="B24" s="94"/>
      <c r="C24" s="94"/>
      <c r="D24" s="94"/>
      <c r="E24" s="94"/>
      <c r="F24" s="94"/>
      <c r="G24" s="94"/>
      <c r="H24" s="95"/>
      <c r="I24" s="93"/>
      <c r="J24" s="96"/>
    </row>
    <row r="25" spans="2:10" s="87" customFormat="1" ht="15.75" customHeight="1">
      <c r="B25" s="93"/>
      <c r="C25" s="93"/>
      <c r="D25" s="93"/>
      <c r="E25" s="93"/>
      <c r="F25" s="93"/>
      <c r="G25" s="93"/>
      <c r="H25" s="97"/>
      <c r="I25" s="93"/>
      <c r="J25" s="96"/>
    </row>
    <row r="26" spans="1:9" s="87" customFormat="1" ht="15.75">
      <c r="A26" s="98">
        <v>107060</v>
      </c>
      <c r="B26" s="99" t="s">
        <v>182</v>
      </c>
      <c r="C26" s="99"/>
      <c r="D26" s="99"/>
      <c r="E26" s="99"/>
      <c r="F26" s="99"/>
      <c r="G26" s="99"/>
      <c r="H26" s="100">
        <f>SUM(H13:H21)</f>
        <v>9253000</v>
      </c>
      <c r="I26" s="99"/>
    </row>
    <row r="27" spans="2:10" ht="18">
      <c r="B27" s="89"/>
      <c r="C27" s="89"/>
      <c r="D27" s="89"/>
      <c r="E27" s="89"/>
      <c r="F27" s="89"/>
      <c r="G27" s="89"/>
      <c r="H27" s="90"/>
      <c r="I27" s="89"/>
      <c r="J27" s="89"/>
    </row>
    <row r="28" spans="2:10" ht="18">
      <c r="B28" s="89"/>
      <c r="C28" s="89"/>
      <c r="D28" s="89"/>
      <c r="E28" s="89"/>
      <c r="F28" s="89"/>
      <c r="G28" s="89"/>
      <c r="H28" s="90"/>
      <c r="I28" s="89"/>
      <c r="J28" s="89"/>
    </row>
    <row r="29" spans="2:10" ht="18">
      <c r="B29" s="89"/>
      <c r="C29" s="89"/>
      <c r="D29" s="89"/>
      <c r="E29" s="89"/>
      <c r="F29" s="89"/>
      <c r="G29" s="89"/>
      <c r="H29" s="97"/>
      <c r="I29" s="89"/>
      <c r="J29" s="89"/>
    </row>
    <row r="30" spans="2:9" ht="15">
      <c r="B30" s="87"/>
      <c r="C30" s="87"/>
      <c r="D30" s="87"/>
      <c r="E30" s="87"/>
      <c r="F30" s="87"/>
      <c r="G30" s="87"/>
      <c r="H30" s="88"/>
      <c r="I30" s="87"/>
    </row>
    <row r="31" spans="2:9" ht="15">
      <c r="B31" s="87"/>
      <c r="C31" s="87"/>
      <c r="D31" s="87"/>
      <c r="E31" s="87"/>
      <c r="F31" s="87"/>
      <c r="G31" s="87"/>
      <c r="H31" s="88"/>
      <c r="I31" s="87"/>
    </row>
    <row r="32" spans="2:9" ht="15">
      <c r="B32" s="87"/>
      <c r="C32" s="87"/>
      <c r="D32" s="87"/>
      <c r="E32" s="87"/>
      <c r="F32" s="87"/>
      <c r="G32" s="87"/>
      <c r="H32" s="88"/>
      <c r="I32" s="87"/>
    </row>
  </sheetData>
  <sheetProtection/>
  <mergeCells count="7">
    <mergeCell ref="B4:I4"/>
    <mergeCell ref="B5:I5"/>
    <mergeCell ref="B10:I10"/>
    <mergeCell ref="B15:G15"/>
    <mergeCell ref="B18:G18"/>
    <mergeCell ref="B21:G21"/>
    <mergeCell ref="B13:G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6" sqref="A16:B16"/>
    </sheetView>
  </sheetViews>
  <sheetFormatPr defaultColWidth="9.140625" defaultRowHeight="15"/>
  <cols>
    <col min="1" max="1" width="66.8515625" style="0" customWidth="1"/>
    <col min="2" max="2" width="22.28125" style="0" customWidth="1"/>
  </cols>
  <sheetData>
    <row r="1" spans="1:12" ht="15.75">
      <c r="A1" s="118" t="s">
        <v>31</v>
      </c>
      <c r="B1" s="118"/>
      <c r="C1" s="86"/>
      <c r="D1" s="86"/>
      <c r="E1" s="86"/>
      <c r="F1" s="86"/>
      <c r="G1" s="86"/>
      <c r="H1" s="86"/>
      <c r="I1" s="5"/>
      <c r="J1" s="5"/>
      <c r="K1" s="5"/>
      <c r="L1" s="5"/>
    </row>
    <row r="2" spans="1:12" ht="15.75">
      <c r="A2" s="118">
        <v>2020</v>
      </c>
      <c r="B2" s="118"/>
      <c r="C2" s="86"/>
      <c r="D2" s="86"/>
      <c r="E2" s="86"/>
      <c r="F2" s="86"/>
      <c r="G2" s="86"/>
      <c r="H2" s="86"/>
      <c r="I2" s="5"/>
      <c r="J2" s="5"/>
      <c r="K2" s="5"/>
      <c r="L2" s="5"/>
    </row>
    <row r="3" spans="1:8" ht="15.75">
      <c r="A3" s="119" t="s">
        <v>173</v>
      </c>
      <c r="B3" s="119"/>
      <c r="C3" s="12"/>
      <c r="D3" s="8"/>
      <c r="E3" s="8"/>
      <c r="F3" s="8"/>
      <c r="G3" s="8"/>
      <c r="H3" s="8"/>
    </row>
    <row r="4" spans="1:12" ht="15.75">
      <c r="A4" s="8" t="s">
        <v>167</v>
      </c>
      <c r="B4" s="117"/>
      <c r="C4" s="117"/>
      <c r="D4" s="117"/>
      <c r="E4" s="117"/>
      <c r="F4" s="117"/>
      <c r="G4" s="117"/>
      <c r="H4" s="117"/>
      <c r="I4" s="5"/>
      <c r="J4" s="5"/>
      <c r="K4" s="5"/>
      <c r="L4" s="5"/>
    </row>
    <row r="8" spans="1:2" ht="15">
      <c r="A8" s="18" t="s">
        <v>168</v>
      </c>
      <c r="B8" s="44">
        <v>480000</v>
      </c>
    </row>
    <row r="9" spans="1:2" ht="15">
      <c r="A9" s="18" t="s">
        <v>169</v>
      </c>
      <c r="B9" s="44">
        <v>1200000</v>
      </c>
    </row>
    <row r="10" spans="1:2" ht="15">
      <c r="A10" s="18" t="s">
        <v>170</v>
      </c>
      <c r="B10" s="44">
        <v>50000</v>
      </c>
    </row>
    <row r="11" spans="1:2" ht="15">
      <c r="A11" s="18" t="s">
        <v>171</v>
      </c>
      <c r="B11" s="44">
        <v>20000</v>
      </c>
    </row>
    <row r="12" spans="1:2" ht="15">
      <c r="A12" s="18" t="s">
        <v>174</v>
      </c>
      <c r="B12" s="44">
        <v>100000</v>
      </c>
    </row>
    <row r="13" spans="1:2" ht="15">
      <c r="A13" s="18" t="s">
        <v>175</v>
      </c>
      <c r="B13" s="44">
        <v>500000</v>
      </c>
    </row>
    <row r="16" spans="1:2" ht="15">
      <c r="A16" s="101" t="s">
        <v>172</v>
      </c>
      <c r="B16" s="102">
        <f>SUM(B8:B15)</f>
        <v>2350000</v>
      </c>
    </row>
  </sheetData>
  <sheetProtection/>
  <mergeCells count="4">
    <mergeCell ref="B4:H4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R45"/>
  <sheetViews>
    <sheetView zoomScalePageLayoutView="0" workbookViewId="0" topLeftCell="A10">
      <selection activeCell="H6" sqref="H6"/>
    </sheetView>
  </sheetViews>
  <sheetFormatPr defaultColWidth="9.140625" defaultRowHeight="15"/>
  <cols>
    <col min="2" max="2" width="15.7109375" style="0" customWidth="1"/>
    <col min="8" max="8" width="18.8515625" style="0" customWidth="1"/>
  </cols>
  <sheetData>
    <row r="1" spans="1:12" ht="15.75">
      <c r="A1" s="8"/>
      <c r="B1" s="117" t="s">
        <v>23</v>
      </c>
      <c r="C1" s="117"/>
      <c r="D1" s="117"/>
      <c r="E1" s="117"/>
      <c r="F1" s="117"/>
      <c r="G1" s="117"/>
      <c r="H1" s="117"/>
      <c r="I1" s="5"/>
      <c r="J1" s="5"/>
      <c r="K1" s="5"/>
      <c r="L1" s="5"/>
    </row>
    <row r="2" spans="1:12" ht="15.75">
      <c r="A2" s="8"/>
      <c r="B2" s="117">
        <v>2020</v>
      </c>
      <c r="C2" s="117"/>
      <c r="D2" s="117"/>
      <c r="E2" s="117"/>
      <c r="F2" s="117"/>
      <c r="G2" s="117"/>
      <c r="H2" s="117"/>
      <c r="I2" s="5"/>
      <c r="J2" s="5"/>
      <c r="K2" s="5"/>
      <c r="L2" s="5"/>
    </row>
    <row r="3" spans="1:8" ht="15.75">
      <c r="A3" s="10" t="s">
        <v>27</v>
      </c>
      <c r="B3" s="12"/>
      <c r="C3" s="12" t="s">
        <v>3</v>
      </c>
      <c r="D3" s="8"/>
      <c r="E3" s="8"/>
      <c r="F3" s="8"/>
      <c r="G3" s="8"/>
      <c r="H3" s="8"/>
    </row>
    <row r="4" spans="1:8" ht="15.75">
      <c r="A4" s="8"/>
      <c r="B4" s="12"/>
      <c r="C4" s="8"/>
      <c r="D4" s="8"/>
      <c r="E4" s="8"/>
      <c r="F4" s="8"/>
      <c r="G4" s="8"/>
      <c r="H4" s="8"/>
    </row>
    <row r="5" spans="1:8" s="20" customFormat="1" ht="14.25" customHeight="1">
      <c r="A5" s="18"/>
      <c r="B5" s="25" t="s">
        <v>0</v>
      </c>
      <c r="C5" s="18"/>
      <c r="D5" s="18"/>
      <c r="E5" s="18"/>
      <c r="F5" s="18"/>
      <c r="G5" s="18"/>
      <c r="H5" s="18"/>
    </row>
    <row r="6" spans="1:8" s="20" customFormat="1" ht="15">
      <c r="A6" s="18" t="s">
        <v>20</v>
      </c>
      <c r="B6" s="26" t="s">
        <v>1</v>
      </c>
      <c r="C6" s="26"/>
      <c r="D6" s="18"/>
      <c r="E6" s="18"/>
      <c r="F6" s="18"/>
      <c r="G6" s="18"/>
      <c r="H6" s="44">
        <v>130000</v>
      </c>
    </row>
    <row r="7" spans="1:8" s="20" customFormat="1" ht="15">
      <c r="A7" s="18" t="s">
        <v>21</v>
      </c>
      <c r="B7" s="120" t="s">
        <v>4</v>
      </c>
      <c r="C7" s="120"/>
      <c r="D7" s="18"/>
      <c r="E7" s="18"/>
      <c r="F7" s="18"/>
      <c r="G7" s="18"/>
      <c r="H7" s="44">
        <v>20475</v>
      </c>
    </row>
    <row r="8" spans="1:8" s="20" customFormat="1" ht="15">
      <c r="A8" s="18"/>
      <c r="B8" s="28" t="s">
        <v>5</v>
      </c>
      <c r="C8" s="28"/>
      <c r="D8" s="28"/>
      <c r="E8" s="18"/>
      <c r="F8" s="18"/>
      <c r="G8" s="18"/>
      <c r="H8" s="66">
        <f>SUM(H6:H7)</f>
        <v>150475</v>
      </c>
    </row>
    <row r="9" spans="1:8" s="20" customFormat="1" ht="15">
      <c r="A9" s="18"/>
      <c r="B9" s="25"/>
      <c r="C9" s="25"/>
      <c r="D9" s="25"/>
      <c r="E9" s="18"/>
      <c r="F9" s="18"/>
      <c r="G9" s="18"/>
      <c r="H9" s="43"/>
    </row>
    <row r="10" spans="1:8" s="20" customFormat="1" ht="15">
      <c r="A10" s="18" t="s">
        <v>19</v>
      </c>
      <c r="B10" s="123" t="s">
        <v>6</v>
      </c>
      <c r="C10" s="123"/>
      <c r="D10" s="123"/>
      <c r="E10" s="123"/>
      <c r="F10" s="123"/>
      <c r="G10" s="18"/>
      <c r="H10" s="18"/>
    </row>
    <row r="11" spans="1:8" s="20" customFormat="1" ht="15">
      <c r="A11" s="18"/>
      <c r="B11" s="28" t="s">
        <v>45</v>
      </c>
      <c r="C11" s="18"/>
      <c r="D11" s="18"/>
      <c r="E11" s="18"/>
      <c r="F11" s="18"/>
      <c r="G11" s="18"/>
      <c r="H11" s="18"/>
    </row>
    <row r="12" spans="1:8" s="20" customFormat="1" ht="15">
      <c r="A12" s="18"/>
      <c r="B12" s="120" t="s">
        <v>121</v>
      </c>
      <c r="C12" s="120"/>
      <c r="D12" s="120"/>
      <c r="E12" s="18"/>
      <c r="F12" s="18"/>
      <c r="G12" s="18"/>
      <c r="H12" s="29">
        <v>8286300</v>
      </c>
    </row>
    <row r="13" spans="1:8" s="38" customFormat="1" ht="15">
      <c r="A13" s="18"/>
      <c r="B13" s="121" t="s">
        <v>122</v>
      </c>
      <c r="C13" s="121"/>
      <c r="D13" s="121"/>
      <c r="E13" s="18"/>
      <c r="F13" s="18"/>
      <c r="G13" s="18"/>
      <c r="H13" s="29">
        <v>866295</v>
      </c>
    </row>
    <row r="14" spans="1:8" s="20" customFormat="1" ht="15">
      <c r="A14" s="18"/>
      <c r="B14" s="123" t="s">
        <v>24</v>
      </c>
      <c r="C14" s="123"/>
      <c r="D14" s="123"/>
      <c r="E14" s="18"/>
      <c r="F14" s="18"/>
      <c r="G14" s="18"/>
      <c r="H14" s="30">
        <f>SUM(H12:H13)</f>
        <v>9152595</v>
      </c>
    </row>
    <row r="15" spans="1:8" s="20" customFormat="1" ht="15">
      <c r="A15" s="18"/>
      <c r="B15" s="31"/>
      <c r="C15" s="18"/>
      <c r="D15" s="18"/>
      <c r="E15" s="18"/>
      <c r="F15" s="18"/>
      <c r="G15" s="18"/>
      <c r="H15" s="18"/>
    </row>
    <row r="16" spans="1:18" s="20" customFormat="1" ht="15">
      <c r="A16" s="18" t="s">
        <v>22</v>
      </c>
      <c r="B16" s="31" t="s">
        <v>42</v>
      </c>
      <c r="C16" s="18"/>
      <c r="D16" s="18"/>
      <c r="E16" s="18"/>
      <c r="F16" s="18"/>
      <c r="G16" s="18"/>
      <c r="H16" s="18"/>
      <c r="K16" s="18"/>
      <c r="L16" s="26"/>
      <c r="M16" s="26"/>
      <c r="N16" s="18"/>
      <c r="O16" s="18"/>
      <c r="P16" s="18"/>
      <c r="Q16" s="18"/>
      <c r="R16" s="44"/>
    </row>
    <row r="17" spans="1:8" s="20" customFormat="1" ht="15">
      <c r="A17" s="18"/>
      <c r="B17" s="31"/>
      <c r="C17" s="18"/>
      <c r="D17" s="18"/>
      <c r="E17" s="18"/>
      <c r="F17" s="18"/>
      <c r="G17" s="18"/>
      <c r="H17" s="18"/>
    </row>
    <row r="18" spans="1:12" s="20" customFormat="1" ht="15">
      <c r="A18" s="18"/>
      <c r="B18" s="18"/>
      <c r="C18" s="18"/>
      <c r="D18" s="18"/>
      <c r="E18" s="18"/>
      <c r="F18" s="18"/>
      <c r="G18" s="18"/>
      <c r="H18" s="32">
        <f>SUM(H12:H13)*0.27</f>
        <v>2471200.6500000004</v>
      </c>
      <c r="L18" s="33"/>
    </row>
    <row r="19" spans="1:8" s="20" customFormat="1" ht="15">
      <c r="A19" s="18"/>
      <c r="B19" s="31"/>
      <c r="C19" s="18"/>
      <c r="D19" s="18"/>
      <c r="E19" s="18"/>
      <c r="F19" s="18"/>
      <c r="G19" s="18"/>
      <c r="H19" s="18"/>
    </row>
    <row r="20" spans="1:8" s="20" customFormat="1" ht="15">
      <c r="A20" s="18"/>
      <c r="B20" s="34" t="s">
        <v>38</v>
      </c>
      <c r="C20" s="18"/>
      <c r="D20" s="18"/>
      <c r="E20" s="18"/>
      <c r="F20" s="18"/>
      <c r="G20" s="18"/>
      <c r="H20" s="67">
        <f>SUM(H14,H18)</f>
        <v>11623795.65</v>
      </c>
    </row>
    <row r="21" spans="1:8" s="20" customFormat="1" ht="15">
      <c r="A21" s="18"/>
      <c r="B21" s="31"/>
      <c r="C21" s="18"/>
      <c r="D21" s="18"/>
      <c r="E21" s="18"/>
      <c r="F21" s="18"/>
      <c r="G21" s="18"/>
      <c r="H21" s="18"/>
    </row>
    <row r="22" spans="1:8" s="20" customFormat="1" ht="15">
      <c r="A22" s="19" t="s">
        <v>27</v>
      </c>
      <c r="B22" s="31"/>
      <c r="C22" s="31" t="s">
        <v>7</v>
      </c>
      <c r="D22" s="18"/>
      <c r="E22" s="18"/>
      <c r="F22" s="18"/>
      <c r="G22" s="18"/>
      <c r="H22" s="18"/>
    </row>
    <row r="23" spans="1:8" s="20" customFormat="1" ht="15">
      <c r="A23" s="18"/>
      <c r="B23" s="123" t="s">
        <v>6</v>
      </c>
      <c r="C23" s="123"/>
      <c r="D23" s="123"/>
      <c r="E23" s="123"/>
      <c r="F23" s="123"/>
      <c r="G23" s="18"/>
      <c r="H23" s="18"/>
    </row>
    <row r="24" spans="1:8" s="20" customFormat="1" ht="15">
      <c r="A24" s="18" t="s">
        <v>19</v>
      </c>
      <c r="B24" s="123" t="s">
        <v>25</v>
      </c>
      <c r="C24" s="123"/>
      <c r="D24" s="123"/>
      <c r="E24" s="18"/>
      <c r="F24" s="18"/>
      <c r="G24" s="18"/>
      <c r="H24" s="18"/>
    </row>
    <row r="25" spans="1:8" s="20" customFormat="1" ht="15">
      <c r="A25" s="18"/>
      <c r="B25" s="121" t="s">
        <v>123</v>
      </c>
      <c r="C25" s="121"/>
      <c r="D25" s="121"/>
      <c r="E25" s="121"/>
      <c r="F25" s="18"/>
      <c r="G25" s="18"/>
      <c r="H25" s="27">
        <v>6193800</v>
      </c>
    </row>
    <row r="26" spans="1:8" s="20" customFormat="1" ht="15">
      <c r="A26" s="18"/>
      <c r="B26" s="122" t="s">
        <v>8</v>
      </c>
      <c r="C26" s="122"/>
      <c r="D26" s="122"/>
      <c r="E26" s="122"/>
      <c r="F26" s="122"/>
      <c r="G26" s="18"/>
      <c r="H26" s="32">
        <f>SUM(H24:H25)</f>
        <v>6193800</v>
      </c>
    </row>
    <row r="27" spans="1:8" s="20" customFormat="1" ht="15">
      <c r="A27" s="18" t="s">
        <v>22</v>
      </c>
      <c r="B27" s="31" t="s">
        <v>9</v>
      </c>
      <c r="C27" s="18"/>
      <c r="D27" s="18"/>
      <c r="E27" s="18"/>
      <c r="F27" s="18"/>
      <c r="G27" s="18"/>
      <c r="H27" s="35"/>
    </row>
    <row r="28" spans="1:12" s="20" customFormat="1" ht="15">
      <c r="A28" s="18"/>
      <c r="B28" s="18"/>
      <c r="C28" s="18"/>
      <c r="D28" s="18"/>
      <c r="E28" s="18"/>
      <c r="F28" s="18"/>
      <c r="G28" s="18"/>
      <c r="H28" s="35">
        <f>SUM(H26*0.27)</f>
        <v>1672326</v>
      </c>
      <c r="L28" s="36"/>
    </row>
    <row r="29" spans="1:8" s="20" customFormat="1" ht="15">
      <c r="A29" s="18"/>
      <c r="B29" s="31"/>
      <c r="C29" s="18"/>
      <c r="D29" s="18"/>
      <c r="E29" s="18"/>
      <c r="F29" s="18"/>
      <c r="G29" s="18"/>
      <c r="H29" s="18"/>
    </row>
    <row r="30" spans="1:8" s="20" customFormat="1" ht="15">
      <c r="A30" s="18"/>
      <c r="B30" s="34" t="s">
        <v>37</v>
      </c>
      <c r="C30" s="18"/>
      <c r="D30" s="18"/>
      <c r="E30" s="18"/>
      <c r="F30" s="18"/>
      <c r="G30" s="18"/>
      <c r="H30" s="67">
        <f>SUM(H26,H28,)</f>
        <v>7866126</v>
      </c>
    </row>
    <row r="31" spans="1:8" s="20" customFormat="1" ht="15">
      <c r="A31" s="18"/>
      <c r="B31" s="18"/>
      <c r="C31" s="18"/>
      <c r="D31" s="18"/>
      <c r="E31" s="18"/>
      <c r="F31" s="18"/>
      <c r="G31" s="18"/>
      <c r="H31" s="18"/>
    </row>
    <row r="32" spans="2:8" s="20" customFormat="1" ht="15">
      <c r="B32" s="34" t="s">
        <v>28</v>
      </c>
      <c r="H32" s="67">
        <f>SUM(H30,H20,H8)</f>
        <v>19640396.65</v>
      </c>
    </row>
    <row r="33" s="20" customFormat="1" ht="15"/>
    <row r="34" s="20" customFormat="1" ht="15"/>
    <row r="35" s="20" customFormat="1" ht="15"/>
    <row r="36" spans="2:7" s="20" customFormat="1" ht="15">
      <c r="B36" s="124"/>
      <c r="C36" s="125"/>
      <c r="D36" s="125"/>
      <c r="E36" s="125"/>
      <c r="F36" s="125"/>
      <c r="G36" s="125"/>
    </row>
    <row r="37" spans="2:7" s="20" customFormat="1" ht="15">
      <c r="B37" s="124"/>
      <c r="C37" s="124"/>
      <c r="D37" s="124"/>
      <c r="E37" s="124"/>
      <c r="F37" s="124"/>
      <c r="G37" s="124"/>
    </row>
    <row r="38" spans="2:8" s="20" customFormat="1" ht="15">
      <c r="B38" s="125"/>
      <c r="C38" s="125"/>
      <c r="D38" s="125"/>
      <c r="E38" s="125"/>
      <c r="F38" s="125"/>
      <c r="G38" s="125"/>
      <c r="H38" s="37"/>
    </row>
    <row r="39" s="20" customFormat="1" ht="15">
      <c r="H39" s="37"/>
    </row>
    <row r="40" spans="2:8" s="20" customFormat="1" ht="15">
      <c r="B40" s="33"/>
      <c r="H40" s="37"/>
    </row>
    <row r="41" s="20" customFormat="1" ht="15">
      <c r="H41" s="9"/>
    </row>
    <row r="42" spans="2:8" s="20" customFormat="1" ht="15">
      <c r="B42" s="124"/>
      <c r="C42" s="124"/>
      <c r="D42" s="124"/>
      <c r="E42" s="124"/>
      <c r="F42" s="124"/>
      <c r="G42" s="124"/>
      <c r="H42" s="37"/>
    </row>
    <row r="43" s="20" customFormat="1" ht="15"/>
    <row r="45" spans="2:8" ht="15.75">
      <c r="B45" s="7"/>
      <c r="H45" s="6"/>
    </row>
  </sheetData>
  <sheetProtection/>
  <mergeCells count="15">
    <mergeCell ref="B42:G42"/>
    <mergeCell ref="B14:D14"/>
    <mergeCell ref="B24:D24"/>
    <mergeCell ref="B36:G36"/>
    <mergeCell ref="B37:G37"/>
    <mergeCell ref="B38:G38"/>
    <mergeCell ref="B1:H1"/>
    <mergeCell ref="B2:H2"/>
    <mergeCell ref="B7:C7"/>
    <mergeCell ref="B25:E25"/>
    <mergeCell ref="B26:F26"/>
    <mergeCell ref="B10:F10"/>
    <mergeCell ref="B12:D12"/>
    <mergeCell ref="B23:F23"/>
    <mergeCell ref="B13:D13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H3"/>
    </sheetView>
  </sheetViews>
  <sheetFormatPr defaultColWidth="9.140625" defaultRowHeight="15"/>
  <cols>
    <col min="1" max="1" width="8.8515625" style="0" customWidth="1"/>
    <col min="6" max="6" width="7.140625" style="0" customWidth="1"/>
    <col min="7" max="7" width="0.85546875" style="0" customWidth="1"/>
    <col min="8" max="8" width="18.28125" style="0" customWidth="1"/>
    <col min="9" max="9" width="14.7109375" style="0" customWidth="1"/>
  </cols>
  <sheetData>
    <row r="1" spans="1:9" ht="15.75">
      <c r="A1" s="118" t="s">
        <v>31</v>
      </c>
      <c r="B1" s="118"/>
      <c r="C1" s="118"/>
      <c r="D1" s="118"/>
      <c r="E1" s="118"/>
      <c r="F1" s="118"/>
      <c r="G1" s="118"/>
      <c r="H1" s="118"/>
      <c r="I1" s="17"/>
    </row>
    <row r="2" spans="1:9" ht="15.75">
      <c r="A2" s="118">
        <v>2020</v>
      </c>
      <c r="B2" s="118"/>
      <c r="C2" s="118"/>
      <c r="D2" s="118"/>
      <c r="E2" s="118"/>
      <c r="F2" s="118"/>
      <c r="G2" s="118"/>
      <c r="H2" s="118"/>
      <c r="I2" s="17"/>
    </row>
    <row r="3" spans="1:9" ht="15.75">
      <c r="A3" s="118" t="s">
        <v>2</v>
      </c>
      <c r="B3" s="118"/>
      <c r="C3" s="118"/>
      <c r="D3" s="118"/>
      <c r="E3" s="118"/>
      <c r="F3" s="118"/>
      <c r="G3" s="118"/>
      <c r="H3" s="118"/>
      <c r="I3" s="17"/>
    </row>
    <row r="4" spans="1:9" ht="15.75">
      <c r="A4" s="13"/>
      <c r="B4" s="13"/>
      <c r="C4" s="13"/>
      <c r="D4" s="13"/>
      <c r="E4" s="13"/>
      <c r="F4" s="13"/>
      <c r="G4" s="13"/>
      <c r="H4" s="13"/>
      <c r="I4" s="13"/>
    </row>
    <row r="5" spans="1:9" ht="15.75">
      <c r="A5" s="21">
        <v>104037</v>
      </c>
      <c r="B5" s="22" t="s">
        <v>34</v>
      </c>
      <c r="C5" s="23"/>
      <c r="D5" s="23"/>
      <c r="E5" s="23"/>
      <c r="F5" s="23"/>
      <c r="G5" s="23"/>
      <c r="H5" s="18"/>
      <c r="I5" s="8"/>
    </row>
    <row r="6" spans="1:9" ht="15.75">
      <c r="A6" s="18"/>
      <c r="B6" s="126"/>
      <c r="C6" s="126"/>
      <c r="D6" s="126"/>
      <c r="E6" s="126"/>
      <c r="F6" s="126"/>
      <c r="G6" s="126"/>
      <c r="H6" s="18"/>
      <c r="I6" s="8"/>
    </row>
    <row r="7" spans="1:9" ht="15">
      <c r="A7" s="18"/>
      <c r="B7" s="127" t="s">
        <v>124</v>
      </c>
      <c r="C7" s="127"/>
      <c r="D7" s="127"/>
      <c r="E7" s="127"/>
      <c r="F7" s="127"/>
      <c r="G7" s="127"/>
      <c r="H7" s="39">
        <v>150660</v>
      </c>
      <c r="I7" s="24"/>
    </row>
    <row r="8" spans="1:9" ht="15.75">
      <c r="A8" s="18"/>
      <c r="B8" s="18" t="s">
        <v>41</v>
      </c>
      <c r="C8" s="18"/>
      <c r="D8" s="18"/>
      <c r="E8" s="18"/>
      <c r="F8" s="18"/>
      <c r="G8" s="18"/>
      <c r="H8" s="39"/>
      <c r="I8" s="11"/>
    </row>
    <row r="9" spans="1:9" ht="15.75">
      <c r="A9" s="18"/>
      <c r="B9" s="4" t="s">
        <v>35</v>
      </c>
      <c r="C9" s="18"/>
      <c r="D9" s="18"/>
      <c r="E9" s="18"/>
      <c r="F9" s="18"/>
      <c r="G9" s="18"/>
      <c r="H9" s="39">
        <f>SUM(H7*0.27)</f>
        <v>40678.200000000004</v>
      </c>
      <c r="I9" s="11"/>
    </row>
    <row r="10" spans="1:9" ht="15.75">
      <c r="A10" s="18"/>
      <c r="B10" s="18"/>
      <c r="C10" s="18"/>
      <c r="D10" s="18"/>
      <c r="E10" s="18"/>
      <c r="F10" s="18"/>
      <c r="G10" s="18"/>
      <c r="H10" s="40"/>
      <c r="I10" s="14"/>
    </row>
    <row r="11" spans="1:9" ht="15.75">
      <c r="A11" s="18"/>
      <c r="B11" s="126" t="s">
        <v>26</v>
      </c>
      <c r="C11" s="126"/>
      <c r="D11" s="126"/>
      <c r="E11" s="126"/>
      <c r="F11" s="126"/>
      <c r="G11" s="126"/>
      <c r="H11" s="39">
        <f>SUM(H7,H9)</f>
        <v>191338.2</v>
      </c>
      <c r="I11" s="11"/>
    </row>
    <row r="12" spans="1:9" ht="15.75">
      <c r="A12" s="8"/>
      <c r="B12" s="8"/>
      <c r="C12" s="8"/>
      <c r="D12" s="8"/>
      <c r="E12" s="8"/>
      <c r="F12" s="8"/>
      <c r="G12" s="8"/>
      <c r="H12" s="41"/>
      <c r="I12" s="8"/>
    </row>
    <row r="13" spans="1:9" ht="15.75">
      <c r="A13" s="8"/>
      <c r="B13" s="8"/>
      <c r="C13" s="8"/>
      <c r="D13" s="8"/>
      <c r="E13" s="8"/>
      <c r="F13" s="8"/>
      <c r="G13" s="8"/>
      <c r="H13" s="8"/>
      <c r="I13" s="8"/>
    </row>
  </sheetData>
  <sheetProtection/>
  <mergeCells count="6">
    <mergeCell ref="B6:G6"/>
    <mergeCell ref="B7:G7"/>
    <mergeCell ref="B11:G11"/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48.57421875" style="0" bestFit="1" customWidth="1"/>
    <col min="3" max="3" width="15.28125" style="84" bestFit="1" customWidth="1"/>
    <col min="4" max="4" width="32.421875" style="0" customWidth="1"/>
  </cols>
  <sheetData>
    <row r="1" ht="18.75">
      <c r="A1" s="85" t="s">
        <v>166</v>
      </c>
    </row>
    <row r="4" spans="1:4" ht="15">
      <c r="A4" s="101" t="s">
        <v>187</v>
      </c>
      <c r="B4" s="18"/>
      <c r="C4" s="103"/>
      <c r="D4" s="18"/>
    </row>
    <row r="5" spans="1:4" ht="15">
      <c r="A5" s="18"/>
      <c r="B5" s="18"/>
      <c r="C5" s="103"/>
      <c r="D5" s="18"/>
    </row>
    <row r="6" spans="1:4" ht="15">
      <c r="A6" s="104" t="s">
        <v>156</v>
      </c>
      <c r="B6" s="18"/>
      <c r="C6" s="103"/>
      <c r="D6" s="18"/>
    </row>
    <row r="7" spans="1:4" ht="15">
      <c r="A7" s="105" t="s">
        <v>155</v>
      </c>
      <c r="B7" s="106" t="s">
        <v>130</v>
      </c>
      <c r="C7" s="107">
        <v>29999386</v>
      </c>
      <c r="D7" s="105" t="s">
        <v>165</v>
      </c>
    </row>
    <row r="8" spans="1:4" ht="15">
      <c r="A8" s="108" t="s">
        <v>162</v>
      </c>
      <c r="B8" s="109"/>
      <c r="C8" s="107"/>
      <c r="D8" s="105"/>
    </row>
    <row r="9" spans="1:4" ht="15">
      <c r="A9" s="110" t="s">
        <v>161</v>
      </c>
      <c r="B9" s="106"/>
      <c r="C9" s="107">
        <v>14080389</v>
      </c>
      <c r="D9" s="105"/>
    </row>
    <row r="10" spans="1:4" ht="15">
      <c r="A10" s="18"/>
      <c r="B10" s="111"/>
      <c r="C10" s="103"/>
      <c r="D10" s="18"/>
    </row>
    <row r="11" spans="1:4" ht="15">
      <c r="A11" s="18"/>
      <c r="B11" s="111"/>
      <c r="C11" s="103"/>
      <c r="D11" s="18"/>
    </row>
    <row r="12" spans="1:4" ht="15">
      <c r="A12" s="18"/>
      <c r="B12" s="111"/>
      <c r="C12" s="103"/>
      <c r="D12" s="18"/>
    </row>
    <row r="13" spans="1:4" ht="15">
      <c r="A13" s="104" t="s">
        <v>157</v>
      </c>
      <c r="B13" s="111"/>
      <c r="C13" s="103"/>
      <c r="D13" s="18"/>
    </row>
    <row r="14" spans="1:4" ht="15">
      <c r="A14" s="105" t="s">
        <v>158</v>
      </c>
      <c r="B14" s="106" t="s">
        <v>44</v>
      </c>
      <c r="C14" s="107">
        <v>29000000</v>
      </c>
      <c r="D14" s="105" t="s">
        <v>163</v>
      </c>
    </row>
    <row r="15" spans="1:4" ht="15">
      <c r="A15" s="105" t="s">
        <v>159</v>
      </c>
      <c r="B15" s="106" t="s">
        <v>11</v>
      </c>
      <c r="C15" s="107">
        <v>3491318</v>
      </c>
      <c r="D15" s="105"/>
    </row>
    <row r="16" spans="1:4" ht="15">
      <c r="A16" s="105" t="s">
        <v>160</v>
      </c>
      <c r="B16" s="106" t="s">
        <v>11</v>
      </c>
      <c r="C16" s="107">
        <v>24640000</v>
      </c>
      <c r="D16" s="105" t="s">
        <v>164</v>
      </c>
    </row>
  </sheetData>
  <sheetProtection/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Kimle és Károlyháza körjegyzősége</dc:creator>
  <cp:keywords/>
  <dc:description/>
  <cp:lastModifiedBy>Körjegyző</cp:lastModifiedBy>
  <cp:lastPrinted>2020-02-25T10:23:04Z</cp:lastPrinted>
  <dcterms:created xsi:type="dcterms:W3CDTF">2010-11-15T14:27:37Z</dcterms:created>
  <dcterms:modified xsi:type="dcterms:W3CDTF">2020-02-27T18:00:08Z</dcterms:modified>
  <cp:category/>
  <cp:version/>
  <cp:contentType/>
  <cp:contentStatus/>
</cp:coreProperties>
</file>